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1\"/>
    </mc:Choice>
  </mc:AlternateContent>
  <xr:revisionPtr revIDLastSave="0" documentId="13_ncr:1_{B29F4EAC-75CB-438E-B023-A5EC8A55D496}" xr6:coauthVersionLast="47" xr6:coauthVersionMax="47" xr10:uidLastSave="{00000000-0000-0000-0000-000000000000}"/>
  <bookViews>
    <workbookView xWindow="-12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9" i="24" l="1"/>
  <c r="C418" i="24"/>
  <c r="C414" i="24"/>
  <c r="C359" i="24"/>
  <c r="C358" i="24"/>
  <c r="C304" i="24"/>
  <c r="C290" i="24"/>
  <c r="CA66" i="24"/>
  <c r="CA64" i="24"/>
  <c r="E15" i="6"/>
  <c r="E14" i="6"/>
  <c r="E13" i="6"/>
  <c r="E12" i="6"/>
  <c r="E11" i="6"/>
  <c r="E10" i="6"/>
  <c r="E9" i="6"/>
  <c r="E8" i="6"/>
  <c r="E7" i="6"/>
  <c r="D15" i="6"/>
  <c r="D14" i="6"/>
  <c r="D13" i="6"/>
  <c r="D12" i="6"/>
  <c r="D11" i="6"/>
  <c r="D10" i="6"/>
  <c r="D9" i="6"/>
  <c r="D8" i="6"/>
  <c r="D7" i="6"/>
  <c r="L2" i="18"/>
  <c r="A2" i="18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C12" i="32" l="1"/>
  <c r="H4" i="31"/>
  <c r="H63" i="31"/>
  <c r="G236" i="32"/>
  <c r="I76" i="32"/>
  <c r="H48" i="31"/>
  <c r="H12" i="31"/>
  <c r="H35" i="31"/>
  <c r="H45" i="31"/>
  <c r="H74" i="31"/>
  <c r="H8" i="31"/>
  <c r="H76" i="31"/>
  <c r="D44" i="32"/>
  <c r="D332" i="32"/>
  <c r="G268" i="32"/>
  <c r="I172" i="32"/>
  <c r="C44" i="32"/>
  <c r="AV52" i="24"/>
  <c r="AV67" i="24" s="1"/>
  <c r="AV85" i="24" s="1"/>
  <c r="C60" i="15" s="1"/>
  <c r="H23" i="31"/>
  <c r="BX52" i="24"/>
  <c r="BX67" i="24" s="1"/>
  <c r="BX85" i="24" s="1"/>
  <c r="X52" i="24"/>
  <c r="X67" i="24" s="1"/>
  <c r="X85" i="24" s="1"/>
  <c r="C689" i="24" s="1"/>
  <c r="L52" i="24"/>
  <c r="L67" i="24" s="1"/>
  <c r="E49" i="32" s="1"/>
  <c r="H51" i="31"/>
  <c r="H17" i="31"/>
  <c r="H7" i="31"/>
  <c r="E236" i="32"/>
  <c r="F300" i="32"/>
  <c r="E76" i="32"/>
  <c r="G76" i="32"/>
  <c r="H71" i="31"/>
  <c r="D300" i="32"/>
  <c r="C300" i="32"/>
  <c r="H37" i="31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C113" i="32" l="1"/>
  <c r="M47" i="31"/>
  <c r="E17" i="32"/>
  <c r="M61" i="31"/>
  <c r="F337" i="32"/>
  <c r="E85" i="24"/>
  <c r="C670" i="24" s="1"/>
  <c r="F209" i="32"/>
  <c r="M75" i="31"/>
  <c r="M11" i="31"/>
  <c r="L85" i="24"/>
  <c r="E53" i="32" s="1"/>
  <c r="S85" i="24"/>
  <c r="C31" i="15" s="1"/>
  <c r="G31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F70" i="15"/>
  <c r="H30" i="15"/>
  <c r="I30" i="15" s="1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17" i="15" l="1"/>
  <c r="G17" i="15" s="1"/>
  <c r="E21" i="32"/>
  <c r="C684" i="24"/>
  <c r="C677" i="24"/>
  <c r="C24" i="15"/>
  <c r="G24" i="15" s="1"/>
  <c r="H277" i="32"/>
  <c r="C42" i="15"/>
  <c r="G42" i="15" s="1"/>
  <c r="C695" i="24"/>
  <c r="C74" i="15"/>
  <c r="G74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69" i="15"/>
  <c r="I69" i="15" s="1"/>
  <c r="H35" i="15"/>
  <c r="I35" i="15" s="1"/>
  <c r="H40" i="15"/>
  <c r="I40" i="15" s="1"/>
  <c r="H50" i="15"/>
  <c r="I50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C648" i="24" l="1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<sst xmlns="http://schemas.openxmlformats.org/spreadsheetml/2006/main" count="5767" uniqueCount="1377">
  <si>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</si>
  <si>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</si>
  <si>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</si>
  <si>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</si>
  <si>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</si>
  <si>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</si>
  <si>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</si>
  <si>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</si>
  <si>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</si>
  <si>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</si>
  <si>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</si>
  <si>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</si>
  <si>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</si>
  <si>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</si>
  <si>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</si>
  <si>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</si>
  <si>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</si>
  <si>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</si>
  <si>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</si>
  <si>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</si>
  <si>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</si>
  <si>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</si>
  <si>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</si>
  <si>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</si>
  <si>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</si>
  <si>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</si>
  <si>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</si>
  <si>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</si>
  <si>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</si>
  <si>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</si>
  <si>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</si>
  <si>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</si>
  <si>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</si>
  <si>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</si>
  <si>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</si>
  <si>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</si>
  <si>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</si>
  <si>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</si>
  <si>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</si>
  <si>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</si>
  <si>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</si>
  <si>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</si>
  <si>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</si>
  <si>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</si>
  <si>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</si>
  <si>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</si>
  <si>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</si>
  <si>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</si>
  <si>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</si>
  <si>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</si>
  <si>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</si>
  <si>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</si>
  <si>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</si>
  <si>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</si>
  <si>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</si>
  <si>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</si>
  <si>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</si>
  <si>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</si>
  <si>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</si>
  <si>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</si>
  <si>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</si>
  <si>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</si>
  <si>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</si>
  <si>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</si>
  <si>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</si>
  <si>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</si>
  <si>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</si>
  <si>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</si>
  <si>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</si>
  <si>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</si>
  <si>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</si>
  <si>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</si>
  <si>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</si>
  <si>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</si>
  <si>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</si>
  <si>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</si>
  <si>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</si>
  <si>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</si>
  <si>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</si>
  <si>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</si>
  <si>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</si>
  <si>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</si>
  <si>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</si>
  <si>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</si>
  <si>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</si>
  <si>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</si>
  <si>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</si>
  <si>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</si>
  <si>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</si>
  <si>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</si>
  <si>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</si>
  <si>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</si>
  <si>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</si>
  <si>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</si>
  <si>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</si>
  <si>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</si>
  <si>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</si>
  <si>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</si>
  <si>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</si>
  <si>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</si>
  <si>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</si>
  <si>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</si>
  <si>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</si>
  <si>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</si>
  <si>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</si>
  <si>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</si>
  <si>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</si>
  <si>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</si>
  <si>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</si>
  <si>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</si>
  <si>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</si>
  <si>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</si>
  <si>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</si>
  <si>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</si>
  <si>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</si>
  <si>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</si>
  <si>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</si>
  <si>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</si>
  <si>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</si>
  <si>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</si>
  <si>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</si>
  <si>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</si>
  <si>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</si>
  <si>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</si>
  <si>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</si>
  <si>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</si>
  <si>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</si>
  <si>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</si>
  <si>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</si>
  <si>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</si>
  <si>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</si>
  <si>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</si>
  <si>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</si>
  <si>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</si>
  <si>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</si>
  <si>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</si>
  <si>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</si>
  <si>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</si>
  <si>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</si>
  <si>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</si>
  <si>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</si>
  <si>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</si>
  <si>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</si>
  <si>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</si>
  <si>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</si>
  <si>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</si>
  <si>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</si>
  <si>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</si>
  <si>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</si>
  <si>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</si>
  <si>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</si>
  <si>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</si>
  <si>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</si>
  <si>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</si>
  <si>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</si>
  <si>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</si>
  <si>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</si>
  <si>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</si>
  <si>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</si>
  <si>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</si>
  <si>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</si>
  <si>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</si>
  <si>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</si>
  <si>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</si>
  <si>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</si>
  <si>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</si>
  <si>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</si>
  <si>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</si>
  <si>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</si>
  <si>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</si>
  <si>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</si>
  <si>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</si>
  <si>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</si>
  <si>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</si>
  <si>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</si>
  <si>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</si>
  <si>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</si>
  <si>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</si>
  <si>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</si>
  <si>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</si>
  <si>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</si>
  <si>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</si>
  <si>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</si>
  <si>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</si>
  <si>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</si>
  <si>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</si>
  <si>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</si>
  <si>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</si>
  <si>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</si>
  <si>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</si>
  <si>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</si>
  <si>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</si>
  <si>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</si>
  <si>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</si>
  <si>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</si>
  <si>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</si>
  <si>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</si>
  <si>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</si>
  <si>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</si>
  <si>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</si>
  <si>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</si>
  <si>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</si>
  <si>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</si>
  <si>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</si>
  <si>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</si>
  <si>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</si>
  <si>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</si>
  <si>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</si>
  <si>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</si>
  <si>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</si>
  <si>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</si>
  <si>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</si>
  <si>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</si>
  <si>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</si>
  <si>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</si>
  <si>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</si>
  <si>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</si>
  <si>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</si>
  <si>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</si>
  <si>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</si>
  <si>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</si>
  <si>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</si>
  <si>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</si>
  <si>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</si>
  <si>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</si>
  <si>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</si>
  <si>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</si>
  <si>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</si>
  <si>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</si>
  <si>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</si>
  <si>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</si>
  <si>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</si>
  <si>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</si>
  <si>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</si>
  <si>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</si>
  <si>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</si>
  <si>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</si>
  <si>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</si>
  <si>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</si>
  <si>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</si>
  <si>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</si>
  <si>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</si>
  <si>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</si>
  <si>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</si>
  <si>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</si>
  <si>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</si>
  <si>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</si>
  <si>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</si>
  <si>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</si>
  <si>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</si>
  <si>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</si>
  <si>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</si>
  <si>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</si>
  <si>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</si>
  <si>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</si>
  <si>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</si>
  <si>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</si>
  <si>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</si>
  <si>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</si>
  <si>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</si>
  <si>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</si>
  <si>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</si>
  <si>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</si>
  <si>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</si>
  <si>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</si>
  <si>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</si>
  <si>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</si>
  <si>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</si>
  <si>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</si>
  <si>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</si>
  <si>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</si>
  <si>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</si>
  <si>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</si>
  <si>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</si>
  <si>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</si>
  <si>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</si>
  <si>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</si>
  <si>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</si>
  <si>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</si>
  <si>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</si>
  <si>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</si>
  <si>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</si>
  <si>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</si>
  <si>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</si>
  <si>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</si>
  <si>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</si>
  <si>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</si>
  <si>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</si>
  <si>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</si>
  <si>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</si>
  <si>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</si>
  <si>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</si>
  <si>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</si>
  <si>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</si>
  <si>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</si>
  <si>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</si>
  <si>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</si>
  <si>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</si>
  <si>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</si>
  <si>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</si>
  <si>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</si>
  <si>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</si>
  <si>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</si>
  <si>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</si>
  <si>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</si>
  <si>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</si>
  <si>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</si>
  <si>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</si>
  <si>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</si>
  <si>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</si>
  <si>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</si>
  <si>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</si>
  <si>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</si>
  <si>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</si>
  <si>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</si>
  <si>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</si>
  <si>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</si>
  <si>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</si>
  <si>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</si>
  <si>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</si>
  <si>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</si>
  <si>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</si>
  <si>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</si>
  <si>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</si>
  <si>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</si>
  <si>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</si>
  <si>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</si>
  <si>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</si>
  <si>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</si>
  <si>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</si>
  <si>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</si>
  <si>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</si>
  <si>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</si>
  <si>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</si>
  <si>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</si>
  <si>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</si>
  <si>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</si>
  <si>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</si>
  <si>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</si>
  <si>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</si>
  <si>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</si>
  <si>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</si>
  <si>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</si>
  <si>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</si>
  <si>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</si>
  <si>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</si>
  <si>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</si>
  <si>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</si>
  <si>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</si>
  <si>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</si>
  <si>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</si>
  <si>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</si>
  <si>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</si>
  <si>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</si>
  <si>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</si>
  <si>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</si>
  <si>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</si>
  <si>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</si>
  <si>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</si>
  <si>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</si>
  <si>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</si>
  <si>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</si>
  <si>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</si>
  <si>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</si>
  <si>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</si>
  <si>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</si>
  <si>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</si>
  <si>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</si>
  <si>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</si>
  <si>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</si>
  <si>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</si>
  <si>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</si>
  <si>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</si>
  <si>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</si>
  <si>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</si>
  <si>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</si>
  <si>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</si>
  <si>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</si>
  <si>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</si>
  <si>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</si>
  <si>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</si>
  <si>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</si>
  <si>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</si>
  <si>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</si>
  <si>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</si>
  <si>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</si>
  <si>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</si>
  <si>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</si>
  <si>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</si>
  <si>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</si>
  <si>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</si>
  <si>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</si>
  <si>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</si>
  <si>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</si>
  <si>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</si>
  <si>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</si>
  <si>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</si>
  <si>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</si>
  <si>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</si>
  <si>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</si>
  <si>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</si>
  <si>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</si>
  <si>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</si>
  <si>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</si>
  <si>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</si>
  <si>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</si>
  <si>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</si>
  <si>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</si>
  <si>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</si>
  <si>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</si>
  <si>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</si>
  <si>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</si>
  <si>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</si>
  <si>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</si>
  <si>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</si>
  <si>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</si>
  <si>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</si>
  <si>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</si>
  <si>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</si>
  <si>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</si>
  <si>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</si>
  <si>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</si>
  <si>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</si>
  <si>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</si>
  <si>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</si>
  <si>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</si>
  <si>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</si>
  <si>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</si>
  <si>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</si>
  <si>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</si>
  <si>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</si>
  <si>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</si>
  <si>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</si>
  <si>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</si>
  <si>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</si>
  <si>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</si>
  <si>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</si>
  <si>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</si>
  <si>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</si>
  <si>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</si>
  <si>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</si>
  <si>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</si>
  <si>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</si>
  <si>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</si>
  <si>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</si>
  <si>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</si>
  <si>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</si>
  <si>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</si>
  <si>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</si>
  <si>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</si>
  <si>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</si>
  <si>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</si>
  <si>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</si>
  <si>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</si>
  <si>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</si>
  <si>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</si>
  <si>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</si>
  <si>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</si>
  <si>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</si>
  <si>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</si>
  <si>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</si>
  <si>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</si>
  <si>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</si>
  <si>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</si>
  <si>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</si>
  <si>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</si>
  <si>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</si>
  <si>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</si>
  <si>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</si>
  <si>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</si>
  <si>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</si>
  <si>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</si>
  <si>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</si>
  <si>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</si>
  <si>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</si>
  <si>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</si>
  <si>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</si>
  <si>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</si>
  <si>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</si>
  <si>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</si>
  <si>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</si>
  <si>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</si>
  <si>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</si>
  <si>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</si>
  <si>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</si>
  <si>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</si>
  <si>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</si>
  <si>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</si>
  <si>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</si>
  <si>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</si>
  <si>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</si>
  <si>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</si>
  <si>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</si>
  <si>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</si>
  <si>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</si>
  <si>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</si>
  <si>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</si>
  <si>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</si>
  <si>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</si>
  <si>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</si>
  <si>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</si>
  <si>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</si>
  <si>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</si>
  <si>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</si>
  <si>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</si>
  <si>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</si>
  <si>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</si>
  <si>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</si>
  <si>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</si>
  <si>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</si>
  <si>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</si>
  <si>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</si>
  <si>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</si>
  <si>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</si>
  <si>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</si>
  <si>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</si>
  <si>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</si>
  <si>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</si>
  <si>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</si>
  <si>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</si>
  <si>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</si>
  <si>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</si>
  <si>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</si>
  <si>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</si>
  <si>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</si>
  <si>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</si>
  <si>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</si>
  <si>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</si>
  <si>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</si>
  <si>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</si>
  <si>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</si>
  <si>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</si>
  <si>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</si>
  <si>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</si>
  <si>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</si>
  <si>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</si>
  <si>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</si>
  <si>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</si>
  <si>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</si>
  <si>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</si>
  <si>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</si>
  <si>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</si>
  <si>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</si>
  <si>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</si>
  <si>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</si>
  <si>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</si>
  <si>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</si>
  <si>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</si>
  <si>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</si>
  <si>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</si>
  <si>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</si>
  <si>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</si>
  <si>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</si>
  <si>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</si>
  <si>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</si>
  <si>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</si>
  <si>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</si>
  <si>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</si>
  <si>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</si>
  <si>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</si>
  <si>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</si>
  <si>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</si>
  <si>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</si>
  <si>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</si>
  <si>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</si>
  <si>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</si>
  <si>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</si>
  <si>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</si>
  <si>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</si>
  <si>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</si>
  <si>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</si>
  <si>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</si>
  <si>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</si>
  <si>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</si>
  <si>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</si>
  <si>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</si>
  <si>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</si>
  <si>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</si>
  <si>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</si>
  <si>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</si>
  <si>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</si>
  <si>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</si>
  <si>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</si>
  <si>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</si>
  <si>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</si>
  <si>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</si>
  <si>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</si>
  <si>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</si>
  <si>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</si>
  <si>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</si>
  <si>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</si>
  <si>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</si>
  <si>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</si>
  <si>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</si>
  <si>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</si>
  <si>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</si>
  <si>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</si>
  <si>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</si>
  <si>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</si>
  <si>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</si>
  <si>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</si>
  <si>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</si>
  <si>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</si>
  <si>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</si>
  <si>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</si>
  <si>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</si>
  <si>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</si>
  <si>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</si>
  <si>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</si>
  <si>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</si>
  <si>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</si>
  <si>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</si>
  <si>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</si>
  <si>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</si>
  <si>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</si>
  <si>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</si>
  <si>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</si>
  <si>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</si>
  <si>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</si>
  <si>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</si>
  <si>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</si>
  <si>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</si>
  <si>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</si>
  <si>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</si>
  <si>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</si>
  <si>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</si>
  <si>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</si>
  <si>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</si>
  <si>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</si>
  <si>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</si>
  <si>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</si>
  <si>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</si>
  <si>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</si>
  <si>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</si>
  <si>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</si>
  <si>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</si>
  <si>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</si>
  <si>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</si>
  <si>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</si>
  <si>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</si>
  <si>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</si>
  <si>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</si>
  <si>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</si>
  <si>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</si>
  <si>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</si>
  <si>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</si>
  <si>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</si>
  <si>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</si>
  <si>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</si>
  <si>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</si>
  <si>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</si>
  <si>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</si>
  <si>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</si>
  <si>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</si>
  <si>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</si>
  <si>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</si>
  <si>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</si>
  <si>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</si>
  <si>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</si>
  <si>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</si>
  <si>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</si>
  <si>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</si>
  <si>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</si>
  <si>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</si>
  <si>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</si>
  <si>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</si>
  <si>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</si>
  <si>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</si>
  <si>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</si>
  <si>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</si>
  <si>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</si>
  <si>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</si>
  <si>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</si>
  <si>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</si>
  <si>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</si>
  <si>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</si>
  <si>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</si>
  <si>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</si>
  <si>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</si>
  <si>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</si>
  <si>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</si>
  <si>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</si>
  <si>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</si>
  <si>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</si>
  <si>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</si>
  <si>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</si>
  <si>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</si>
  <si>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</si>
  <si>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</si>
  <si>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</si>
  <si>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</si>
  <si>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</si>
  <si>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</si>
  <si>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</si>
  <si>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</si>
  <si>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</si>
  <si>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</si>
  <si>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</si>
  <si>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</si>
  <si>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</si>
  <si>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</si>
  <si>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</si>
  <si>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</si>
  <si>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</si>
  <si>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</si>
  <si>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</si>
  <si>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</si>
  <si>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</si>
  <si>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</si>
  <si>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</si>
  <si>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</si>
  <si>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</si>
  <si>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</si>
  <si>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</si>
  <si>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</si>
  <si>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</si>
  <si>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</si>
  <si>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</si>
  <si>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</si>
  <si>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</si>
  <si>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</si>
  <si>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</si>
  <si>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</si>
  <si>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</si>
  <si>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</si>
  <si>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</si>
  <si>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</si>
  <si>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</si>
  <si>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</si>
  <si>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</si>
  <si>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</si>
  <si>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</si>
  <si>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</si>
  <si>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</si>
  <si>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</si>
  <si>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</si>
  <si>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</si>
  <si>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</si>
  <si>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</si>
  <si>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</si>
  <si>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</si>
  <si>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</si>
  <si>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</si>
  <si>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</si>
  <si>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</si>
  <si>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</si>
  <si>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</si>
  <si>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</si>
  <si>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</si>
  <si>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</si>
  <si>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</si>
  <si>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</si>
  <si>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</si>
  <si>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</si>
  <si>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</si>
  <si>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</si>
  <si>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</si>
  <si>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</si>
  <si>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</si>
  <si>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</si>
  <si>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</si>
  <si>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</si>
  <si>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</si>
  <si>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</si>
  <si>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</si>
  <si>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</si>
  <si>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</si>
  <si>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</si>
  <si>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</si>
  <si>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</si>
  <si>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</si>
  <si>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</si>
  <si>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</si>
  <si>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</si>
  <si>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</si>
  <si>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</si>
  <si>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</si>
  <si>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</si>
  <si>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</si>
  <si>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</si>
  <si>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</si>
  <si>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</si>
  <si>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</si>
  <si>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</si>
  <si>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</si>
  <si>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</si>
  <si>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</si>
  <si>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</si>
  <si>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</si>
  <si>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</si>
  <si>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</si>
  <si>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</si>
  <si>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</si>
  <si>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</si>
  <si>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</si>
  <si>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</si>
  <si>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</si>
  <si>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</si>
  <si>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</si>
  <si>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</si>
  <si>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</si>
  <si>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</si>
  <si>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</si>
  <si>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</si>
  <si>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</si>
  <si>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</si>
  <si>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</si>
  <si>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</si>
  <si>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</si>
  <si>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</si>
  <si>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</si>
  <si>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</si>
  <si>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</si>
  <si>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</si>
  <si>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</si>
  <si>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</si>
  <si>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</si>
  <si>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</si>
  <si>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</si>
  <si>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</si>
  <si>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</si>
  <si>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</si>
  <si>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</si>
  <si>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</si>
  <si>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</si>
  <si>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</si>
  <si>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</si>
  <si>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</si>
  <si>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</si>
  <si>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</si>
  <si>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</si>
  <si>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</si>
  <si>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</si>
  <si>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</si>
  <si>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</si>
  <si>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</si>
  <si>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</si>
  <si>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</si>
  <si>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</si>
  <si>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</si>
  <si>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</si>
  <si>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</si>
  <si>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</si>
  <si>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</si>
  <si>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</si>
  <si>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</si>
  <si>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</si>
  <si>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</si>
  <si>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</si>
  <si>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</si>
  <si>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</si>
  <si>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</si>
  <si>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</si>
  <si>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</si>
  <si>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</si>
  <si>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</si>
  <si>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</si>
  <si>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</si>
  <si>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</si>
  <si>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</si>
  <si>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</si>
  <si>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</si>
  <si>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</si>
  <si>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</si>
  <si>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</si>
  <si>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</si>
  <si>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</si>
  <si>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</si>
  <si>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</si>
  <si>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</si>
  <si>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</si>
  <si>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</si>
  <si>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</si>
  <si>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</si>
  <si>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</si>
  <si>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</si>
  <si>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</si>
  <si>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</si>
  <si>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</si>
  <si>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</si>
  <si>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</si>
  <si>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</si>
  <si>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</si>
  <si>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</si>
  <si>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</si>
  <si>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</si>
  <si>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</si>
  <si>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</si>
  <si>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</si>
  <si>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</si>
  <si>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</si>
  <si>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</si>
  <si>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</si>
  <si>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</si>
  <si>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</si>
  <si>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</si>
  <si>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</si>
  <si>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</si>
  <si>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</si>
  <si>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</si>
  <si>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</si>
  <si>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</si>
  <si>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</si>
  <si>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</si>
  <si>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</si>
  <si>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</si>
  <si>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</si>
  <si>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</si>
  <si>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</si>
  <si>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</si>
  <si>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</si>
  <si>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</si>
  <si>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</si>
  <si>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</si>
  <si>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</si>
  <si>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</si>
  <si>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</si>
  <si>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</si>
  <si>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</si>
  <si>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</si>
  <si>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</si>
  <si>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</si>
  <si>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</si>
  <si>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</si>
  <si>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</si>
  <si>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</si>
  <si>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</si>
  <si>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</si>
  <si>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</si>
  <si>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</si>
  <si>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</si>
  <si>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</si>
  <si>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</si>
  <si>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</si>
  <si>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</si>
  <si>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</si>
  <si>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</si>
  <si>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</si>
  <si>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</si>
  <si>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</si>
  <si>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</si>
  <si>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</si>
  <si>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</si>
  <si>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</si>
  <si>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</si>
  <si>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</si>
  <si>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</si>
  <si>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</si>
  <si>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</si>
  <si>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</si>
  <si>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</si>
  <si>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</si>
  <si>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</si>
  <si>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</si>
  <si>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</si>
  <si>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</si>
  <si>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</si>
  <si>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</si>
  <si>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</si>
  <si>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</si>
  <si>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</si>
  <si>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</si>
  <si>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</si>
  <si>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</si>
  <si>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</si>
  <si>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</si>
  <si>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</si>
  <si>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</si>
  <si>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</si>
  <si>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</si>
  <si>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</si>
  <si>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</si>
  <si>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</si>
  <si>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</si>
  <si>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</si>
  <si>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</si>
  <si>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</si>
  <si>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</si>
  <si>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</si>
  <si>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</si>
  <si>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</si>
  <si>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</si>
  <si>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</si>
  <si>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</si>
  <si>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</si>
  <si>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</si>
  <si>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</si>
  <si>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</si>
  <si>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</si>
  <si>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</si>
  <si>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</si>
  <si>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</si>
  <si>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</si>
  <si>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</si>
  <si>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</si>
  <si>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</si>
  <si>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</si>
  <si>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</si>
  <si>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</si>
  <si>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</si>
  <si>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</si>
  <si>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</si>
  <si>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</si>
  <si>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</si>
  <si>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</si>
  <si>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</si>
  <si>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</si>
  <si>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</si>
  <si>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</si>
  <si>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</si>
  <si>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</si>
  <si>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</si>
  <si>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</si>
  <si>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</si>
  <si>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</si>
  <si>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</si>
  <si>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</si>
  <si>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</si>
  <si>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</si>
  <si>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</si>
  <si>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</si>
  <si>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</si>
  <si>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</si>
  <si>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</si>
  <si>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</si>
  <si>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</si>
  <si>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</si>
  <si>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</si>
  <si>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</si>
  <si>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</si>
  <si>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</si>
  <si>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</si>
  <si>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</si>
  <si>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</si>
  <si>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</si>
  <si>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</si>
  <si>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</si>
  <si>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</si>
  <si>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</si>
  <si>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</si>
  <si>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</si>
  <si>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</si>
  <si>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</si>
  <si>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</si>
  <si>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</si>
  <si>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</si>
  <si>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</si>
  <si>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</si>
  <si>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</si>
  <si>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</si>
  <si>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</si>
  <si>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</si>
  <si>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</si>
  <si>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</si>
  <si>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</si>
  <si>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</si>
  <si>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</si>
  <si>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</si>
  <si>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</si>
  <si>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</si>
  <si>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</si>
  <si>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</si>
  <si>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</si>
  <si>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</si>
  <si>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</si>
  <si>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</si>
  <si>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</si>
  <si>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</si>
  <si>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</si>
  <si>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</si>
  <si>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</si>
  <si>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</si>
  <si>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</si>
  <si>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</si>
  <si>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</si>
  <si>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</si>
  <si>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</si>
  <si>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</si>
  <si>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</si>
  <si>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</si>
  <si>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</si>
  <si>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</si>
  <si>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</si>
  <si>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</si>
  <si>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</si>
  <si>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</si>
  <si>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</si>
  <si>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</si>
  <si>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</si>
  <si>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</si>
  <si>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</si>
  <si>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</si>
  <si>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</si>
  <si>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</si>
  <si>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</si>
  <si>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</si>
  <si>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</si>
  <si>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</si>
  <si>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</si>
  <si>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</si>
  <si>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</si>
  <si>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</si>
  <si>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</si>
  <si>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</si>
  <si>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</si>
  <si>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</si>
  <si>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</si>
  <si>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</si>
  <si>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</si>
  <si>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</si>
  <si>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</si>
  <si>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</si>
  <si>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</si>
  <si>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</si>
  <si>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</si>
  <si>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</si>
  <si>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</si>
  <si>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</si>
  <si>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</si>
  <si>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</si>
  <si>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</si>
  <si>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</si>
  <si>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</si>
  <si>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</si>
  <si>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</si>
  <si>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</si>
  <si>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</si>
  <si>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</si>
  <si>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</si>
  <si>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</si>
  <si>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</si>
  <si>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</si>
  <si>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</si>
  <si>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</si>
  <si>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</si>
  <si>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</si>
  <si>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</si>
  <si>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</si>
  <si>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</si>
  <si>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</si>
  <si>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</si>
  <si>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</si>
  <si>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</si>
  <si>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</si>
  <si>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</si>
  <si>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</si>
  <si>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</si>
  <si>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</si>
  <si>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</si>
  <si>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</si>
  <si>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</si>
  <si>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</si>
  <si>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</si>
  <si>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</si>
  <si>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</si>
  <si>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</si>
  <si>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</si>
  <si>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</si>
  <si>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</si>
  <si>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</si>
  <si>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</si>
  <si>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</si>
  <si>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</si>
  <si>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</si>
  <si>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</si>
  <si>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</si>
  <si>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</si>
  <si>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</si>
  <si>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</si>
  <si>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</si>
  <si>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</si>
  <si>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</si>
  <si>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</si>
  <si>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</si>
  <si>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</si>
  <si>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</si>
  <si>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</si>
  <si>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</si>
  <si>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</si>
  <si>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</si>
  <si>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</si>
  <si>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</si>
  <si>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</si>
  <si>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</si>
  <si>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</si>
  <si>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</si>
  <si>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</si>
  <si>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</si>
  <si>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</si>
  <si>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</si>
  <si>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</si>
  <si>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</si>
  <si>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</si>
  <si>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</si>
  <si>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</si>
  <si>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</si>
  <si>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</si>
  <si>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</si>
  <si>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</si>
  <si>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</si>
  <si>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</si>
  <si>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</si>
  <si>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</si>
  <si>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</si>
  <si>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</si>
  <si>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</si>
  <si>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</si>
  <si>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</si>
  <si>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</si>
  <si>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</si>
  <si>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</si>
  <si>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</si>
  <si>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</si>
  <si>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</si>
  <si>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</si>
  <si>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</si>
  <si>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</si>
  <si>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</si>
  <si>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</si>
  <si>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</si>
  <si>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</si>
  <si>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</si>
  <si>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</si>
  <si>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</si>
  <si>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</si>
  <si>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</si>
  <si>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</si>
  <si>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</si>
  <si>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</si>
  <si>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</si>
  <si>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</si>
  <si>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</si>
  <si>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</si>
  <si>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</si>
  <si>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</si>
  <si>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</si>
  <si>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</si>
  <si>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</si>
  <si>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</si>
  <si>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</si>
  <si>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</si>
  <si>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</si>
  <si>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</si>
  <si>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</si>
  <si>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</si>
  <si>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</si>
  <si>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</si>
  <si>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</si>
  <si>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</si>
  <si>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</si>
  <si>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</si>
  <si>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</si>
  <si>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</si>
  <si>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</si>
  <si>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</si>
  <si>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</si>
  <si>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</si>
  <si>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</si>
  <si>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</si>
  <si>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</si>
  <si>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</si>
  <si>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</si>
  <si>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</si>
  <si>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</si>
  <si>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</si>
  <si>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</si>
  <si>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</si>
  <si>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</si>
  <si>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</si>
  <si>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</si>
  <si>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</si>
  <si>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</si>
  <si>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</si>
  <si>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</si>
  <si>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</si>
  <si>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</si>
  <si>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</si>
  <si>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</si>
  <si>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</si>
  <si>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</si>
  <si>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</si>
  <si>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</si>
  <si>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</si>
  <si>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</si>
  <si>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</si>
  <si>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</si>
  <si>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</si>
  <si>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</si>
  <si>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</si>
  <si>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</si>
  <si>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</si>
  <si>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</si>
  <si>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</si>
  <si>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</si>
  <si>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</si>
  <si>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</si>
  <si>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</si>
  <si>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</si>
  <si>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</si>
  <si>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</si>
  <si>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</si>
  <si>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</si>
  <si>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</si>
  <si>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</si>
  <si>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</si>
  <si>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</si>
  <si>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</si>
  <si>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</si>
  <si>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</si>
  <si>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</si>
  <si>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</si>
  <si>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</si>
  <si>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</si>
  <si>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</si>
  <si>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</si>
  <si>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</si>
  <si>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</si>
  <si>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</si>
  <si>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</si>
  <si>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</si>
  <si>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</si>
  <si>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</si>
  <si>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</si>
  <si>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</si>
  <si>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</si>
  <si>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</si>
  <si>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</si>
  <si>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</si>
  <si>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</si>
  <si>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</si>
  <si>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</si>
  <si>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</si>
  <si>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</si>
  <si>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</si>
  <si>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</si>
  <si>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</si>
  <si>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</si>
  <si>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</si>
  <si>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</si>
  <si>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</si>
  <si>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</si>
  <si>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</si>
  <si>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</si>
  <si>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</si>
  <si>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</si>
  <si>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</si>
  <si>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</si>
  <si>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</si>
  <si>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</si>
  <si>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</si>
  <si>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</si>
  <si>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</si>
  <si>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</si>
  <si>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</si>
  <si>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</si>
  <si>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</si>
  <si>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</si>
  <si>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</si>
  <si>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</si>
  <si>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</si>
  <si>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Flucuatation Analysis and Response:</t>
  </si>
  <si>
    <t>https://mft.wa.gov</t>
  </si>
  <si>
    <t>Submit report via hospitals Secure File Transfer account: https://mft.wa.gov/</t>
  </si>
  <si>
    <t>12/31/2021</t>
  </si>
  <si>
    <t>021</t>
  </si>
  <si>
    <t>Newport Hospital &amp; Health Services</t>
  </si>
  <si>
    <t>714 W Pine Street</t>
  </si>
  <si>
    <t xml:space="preserve">Newport  </t>
  </si>
  <si>
    <t>WA</t>
  </si>
  <si>
    <t>Pend Orielle</t>
  </si>
  <si>
    <t>Merry-Ann Keane</t>
  </si>
  <si>
    <t>Kim Manus</t>
  </si>
  <si>
    <t>Lois Robertson</t>
  </si>
  <si>
    <t>509-447-4221</t>
  </si>
  <si>
    <t>509-447-5527</t>
  </si>
  <si>
    <t>jring@dzacpa.com</t>
  </si>
  <si>
    <t>Jeannette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</si>
</sst>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  <xf numFmtId="0" fontId="33" fillId="0" borderId="0" applyBorder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3" xr:uid="{B190D761-ADDB-4CFB-8149-54EEFCE0B1C0}"/>
    <cellStyle name="Normal 280" xfId="5" xr:uid="{4F8984D1-15DE-4276-A2AD-04866D87E82C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403" transitionEvaluation="1" transitionEntry="1" codeName="Sheet1">
    <tabColor rgb="FF92D050"/>
    <pageSetUpPr autoPageBreaks="0" fitToPage="1"/>
  </sheetPr>
  <dimension ref="A1:CF716"/>
  <sheetViews>
    <sheetView tabSelected="1" topLeftCell="A403" zoomScaleNormal="100" workbookViewId="0">
      <selection activeCell="I425" sqref="I425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1348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1328</v>
      </c>
    </row>
    <row r="6" spans="1:3" x14ac:dyDescent="0.35">
      <c r="A6" s="12" t="s">
        <v>4</v>
      </c>
    </row>
    <row r="7" spans="1:3" x14ac:dyDescent="0.35">
      <c r="A7" s="12" t="s">
        <v>1349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1350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1351</v>
      </c>
    </row>
    <row r="18" spans="1:10" ht="14.5" customHeight="1" x14ac:dyDescent="0.35">
      <c r="A18" s="18" t="s">
        <v>1352</v>
      </c>
    </row>
    <row r="19" spans="1:10" ht="14.5" customHeight="1" x14ac:dyDescent="0.35">
      <c r="A19" s="18" t="s">
        <v>1353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1354</v>
      </c>
      <c r="E23" s="71"/>
      <c r="F23" s="71"/>
      <c r="G23" s="71"/>
      <c r="I23" s="71"/>
      <c r="J23" s="71"/>
    </row>
    <row r="24" spans="1:10" x14ac:dyDescent="0.35">
      <c r="A24" s="18" t="s">
        <v>1355</v>
      </c>
    </row>
    <row r="25" spans="1:10" x14ac:dyDescent="0.35">
      <c r="A25" s="18" t="s">
        <v>1356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1357</v>
      </c>
      <c r="C28" s="17"/>
    </row>
    <row r="29" spans="1:10" x14ac:dyDescent="0.35">
      <c r="C29" s="17"/>
    </row>
    <row r="30" spans="1:10" x14ac:dyDescent="0.35">
      <c r="A30" s="12" t="s">
        <v>1347</v>
      </c>
      <c r="C30" s="333" t="s">
        <v>1361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1340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1358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1341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1359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333" t="s">
        <v>1362</v>
      </c>
      <c r="C43" s="17"/>
    </row>
    <row r="44" spans="1:83" x14ac:dyDescent="0.35">
      <c r="A44" s="20"/>
      <c r="B44" s="20"/>
      <c r="C44" s="21" t="s">
        <v>20</v>
      </c>
      <c r="D44" s="22" t="s">
        <v>21</v>
      </c>
      <c r="E44" s="22" t="s">
        <v>22</v>
      </c>
      <c r="F44" s="22" t="s">
        <v>23</v>
      </c>
      <c r="G44" s="22" t="s">
        <v>24</v>
      </c>
      <c r="H44" s="22" t="s">
        <v>25</v>
      </c>
      <c r="I44" s="22" t="s">
        <v>26</v>
      </c>
      <c r="J44" s="22" t="s">
        <v>27</v>
      </c>
      <c r="K44" s="22" t="s">
        <v>28</v>
      </c>
      <c r="L44" s="22" t="s">
        <v>29</v>
      </c>
      <c r="M44" s="22" t="s">
        <v>30</v>
      </c>
      <c r="N44" s="22" t="s">
        <v>31</v>
      </c>
      <c r="O44" s="22" t="s">
        <v>32</v>
      </c>
      <c r="P44" s="22" t="s">
        <v>33</v>
      </c>
      <c r="Q44" s="22" t="s">
        <v>34</v>
      </c>
      <c r="R44" s="22" t="s">
        <v>35</v>
      </c>
      <c r="S44" s="22" t="s">
        <v>36</v>
      </c>
      <c r="T44" s="22" t="s">
        <v>37</v>
      </c>
      <c r="U44" s="22" t="s">
        <v>38</v>
      </c>
      <c r="V44" s="22" t="s">
        <v>39</v>
      </c>
      <c r="W44" s="22" t="s">
        <v>40</v>
      </c>
      <c r="X44" s="22" t="s">
        <v>41</v>
      </c>
      <c r="Y44" s="22" t="s">
        <v>42</v>
      </c>
      <c r="Z44" s="22" t="s">
        <v>43</v>
      </c>
      <c r="AA44" s="22" t="s">
        <v>44</v>
      </c>
      <c r="AB44" s="22" t="s">
        <v>45</v>
      </c>
      <c r="AC44" s="22" t="s">
        <v>46</v>
      </c>
      <c r="AD44" s="22" t="s">
        <v>47</v>
      </c>
      <c r="AE44" s="22" t="s">
        <v>48</v>
      </c>
      <c r="AF44" s="22" t="s">
        <v>49</v>
      </c>
      <c r="AG44" s="22" t="s">
        <v>50</v>
      </c>
      <c r="AH44" s="22" t="s">
        <v>51</v>
      </c>
      <c r="AI44" s="22" t="s">
        <v>52</v>
      </c>
      <c r="AJ44" s="22" t="s">
        <v>53</v>
      </c>
      <c r="AK44" s="22" t="s">
        <v>54</v>
      </c>
      <c r="AL44" s="22" t="s">
        <v>55</v>
      </c>
      <c r="AM44" s="22" t="s">
        <v>56</v>
      </c>
      <c r="AN44" s="22" t="s">
        <v>57</v>
      </c>
      <c r="AO44" s="22" t="s">
        <v>58</v>
      </c>
      <c r="AP44" s="22" t="s">
        <v>59</v>
      </c>
      <c r="AQ44" s="22" t="s">
        <v>60</v>
      </c>
      <c r="AR44" s="22" t="s">
        <v>61</v>
      </c>
      <c r="AS44" s="22" t="s">
        <v>62</v>
      </c>
      <c r="AT44" s="22" t="s">
        <v>63</v>
      </c>
      <c r="AU44" s="22" t="s">
        <v>64</v>
      </c>
      <c r="AV44" s="22" t="s">
        <v>65</v>
      </c>
      <c r="AW44" s="22" t="s">
        <v>66</v>
      </c>
      <c r="AX44" s="22" t="s">
        <v>67</v>
      </c>
      <c r="AY44" s="22" t="s">
        <v>68</v>
      </c>
      <c r="AZ44" s="22" t="s">
        <v>69</v>
      </c>
      <c r="BA44" s="22" t="s">
        <v>70</v>
      </c>
      <c r="BB44" s="22" t="s">
        <v>71</v>
      </c>
      <c r="BC44" s="22" t="s">
        <v>72</v>
      </c>
      <c r="BD44" s="22" t="s">
        <v>73</v>
      </c>
      <c r="BE44" s="22" t="s">
        <v>74</v>
      </c>
      <c r="BF44" s="22" t="s">
        <v>75</v>
      </c>
      <c r="BG44" s="22" t="s">
        <v>76</v>
      </c>
      <c r="BH44" s="22" t="s">
        <v>77</v>
      </c>
      <c r="BI44" s="22" t="s">
        <v>78</v>
      </c>
      <c r="BJ44" s="22" t="s">
        <v>79</v>
      </c>
      <c r="BK44" s="22" t="s">
        <v>80</v>
      </c>
      <c r="BL44" s="22" t="s">
        <v>81</v>
      </c>
      <c r="BM44" s="22" t="s">
        <v>82</v>
      </c>
      <c r="BN44" s="22" t="s">
        <v>83</v>
      </c>
      <c r="BO44" s="22" t="s">
        <v>84</v>
      </c>
      <c r="BP44" s="22" t="s">
        <v>85</v>
      </c>
      <c r="BQ44" s="22" t="s">
        <v>86</v>
      </c>
      <c r="BR44" s="22" t="s">
        <v>87</v>
      </c>
      <c r="BS44" s="22" t="s">
        <v>88</v>
      </c>
      <c r="BT44" s="22" t="s">
        <v>89</v>
      </c>
      <c r="BU44" s="22" t="s">
        <v>90</v>
      </c>
      <c r="BV44" s="22" t="s">
        <v>91</v>
      </c>
      <c r="BW44" s="22" t="s">
        <v>92</v>
      </c>
      <c r="BX44" s="22" t="s">
        <v>93</v>
      </c>
      <c r="BY44" s="22" t="s">
        <v>94</v>
      </c>
      <c r="BZ44" s="22" t="s">
        <v>95</v>
      </c>
      <c r="CA44" s="22" t="s">
        <v>96</v>
      </c>
      <c r="CB44" s="22" t="s">
        <v>97</v>
      </c>
      <c r="CC44" s="22" t="s">
        <v>98</v>
      </c>
      <c r="CD44" s="22" t="s">
        <v>99</v>
      </c>
      <c r="CE44" s="22" t="s">
        <v>100</v>
      </c>
    </row>
    <row r="45" spans="1:83" x14ac:dyDescent="0.35">
      <c r="A45" s="20"/>
      <c r="B45" s="23" t="s">
        <v>101</v>
      </c>
      <c r="C45" s="21" t="s">
        <v>102</v>
      </c>
      <c r="D45" s="22" t="s">
        <v>103</v>
      </c>
      <c r="E45" s="22" t="s">
        <v>104</v>
      </c>
      <c r="F45" s="22" t="s">
        <v>105</v>
      </c>
      <c r="G45" s="22" t="s">
        <v>106</v>
      </c>
      <c r="H45" s="22" t="s">
        <v>107</v>
      </c>
      <c r="I45" s="22" t="s">
        <v>108</v>
      </c>
      <c r="J45" s="22" t="s">
        <v>109</v>
      </c>
      <c r="K45" s="22" t="s">
        <v>110</v>
      </c>
      <c r="L45" s="22" t="s">
        <v>111</v>
      </c>
      <c r="M45" s="22" t="s">
        <v>112</v>
      </c>
      <c r="N45" s="22" t="s">
        <v>113</v>
      </c>
      <c r="O45" s="22" t="s">
        <v>114</v>
      </c>
      <c r="P45" s="22" t="s">
        <v>115</v>
      </c>
      <c r="Q45" s="22" t="s">
        <v>116</v>
      </c>
      <c r="R45" s="22" t="s">
        <v>117</v>
      </c>
      <c r="S45" s="22" t="s">
        <v>118</v>
      </c>
      <c r="T45" s="22" t="s">
        <v>119</v>
      </c>
      <c r="U45" s="22" t="s">
        <v>120</v>
      </c>
      <c r="V45" s="22" t="s">
        <v>121</v>
      </c>
      <c r="W45" s="22" t="s">
        <v>122</v>
      </c>
      <c r="X45" s="22" t="s">
        <v>123</v>
      </c>
      <c r="Y45" s="22" t="s">
        <v>124</v>
      </c>
      <c r="Z45" s="22" t="s">
        <v>124</v>
      </c>
      <c r="AA45" s="22" t="s">
        <v>125</v>
      </c>
      <c r="AB45" s="22" t="s">
        <v>126</v>
      </c>
      <c r="AC45" s="22" t="s">
        <v>127</v>
      </c>
      <c r="AD45" s="22" t="s">
        <v>128</v>
      </c>
      <c r="AE45" s="22" t="s">
        <v>106</v>
      </c>
      <c r="AF45" s="22" t="s">
        <v>107</v>
      </c>
      <c r="AG45" s="22" t="s">
        <v>129</v>
      </c>
      <c r="AH45" s="22" t="s">
        <v>130</v>
      </c>
      <c r="AI45" s="22" t="s">
        <v>131</v>
      </c>
      <c r="AJ45" s="22" t="s">
        <v>132</v>
      </c>
      <c r="AK45" s="22" t="s">
        <v>133</v>
      </c>
      <c r="AL45" s="22" t="s">
        <v>134</v>
      </c>
      <c r="AM45" s="22" t="s">
        <v>135</v>
      </c>
      <c r="AN45" s="22" t="s">
        <v>121</v>
      </c>
      <c r="AO45" s="22" t="s">
        <v>136</v>
      </c>
      <c r="AP45" s="22" t="s">
        <v>137</v>
      </c>
      <c r="AQ45" s="22" t="s">
        <v>138</v>
      </c>
      <c r="AR45" s="22" t="s">
        <v>139</v>
      </c>
      <c r="AS45" s="22" t="s">
        <v>140</v>
      </c>
      <c r="AT45" s="22" t="s">
        <v>141</v>
      </c>
      <c r="AU45" s="22" t="s">
        <v>142</v>
      </c>
      <c r="AV45" s="22" t="s">
        <v>143</v>
      </c>
      <c r="AW45" s="22" t="s">
        <v>144</v>
      </c>
      <c r="AX45" s="22" t="s">
        <v>145</v>
      </c>
      <c r="AY45" s="22" t="s">
        <v>146</v>
      </c>
      <c r="AZ45" s="22" t="s">
        <v>147</v>
      </c>
      <c r="BA45" s="22" t="s">
        <v>148</v>
      </c>
      <c r="BB45" s="22" t="s">
        <v>149</v>
      </c>
      <c r="BC45" s="22" t="s">
        <v>118</v>
      </c>
      <c r="BD45" s="22" t="s">
        <v>150</v>
      </c>
      <c r="BE45" s="22" t="s">
        <v>151</v>
      </c>
      <c r="BF45" s="22" t="s">
        <v>152</v>
      </c>
      <c r="BG45" s="22" t="s">
        <v>153</v>
      </c>
      <c r="BH45" s="22" t="s">
        <v>154</v>
      </c>
      <c r="BI45" s="22" t="s">
        <v>155</v>
      </c>
      <c r="BJ45" s="22" t="s">
        <v>156</v>
      </c>
      <c r="BK45" s="22" t="s">
        <v>157</v>
      </c>
      <c r="BL45" s="22" t="s">
        <v>158</v>
      </c>
      <c r="BM45" s="22" t="s">
        <v>143</v>
      </c>
      <c r="BN45" s="22" t="s">
        <v>159</v>
      </c>
      <c r="BO45" s="22" t="s">
        <v>160</v>
      </c>
      <c r="BP45" s="22" t="s">
        <v>161</v>
      </c>
      <c r="BQ45" s="22" t="s">
        <v>162</v>
      </c>
      <c r="BR45" s="22" t="s">
        <v>163</v>
      </c>
      <c r="BS45" s="22" t="s">
        <v>164</v>
      </c>
      <c r="BT45" s="22" t="s">
        <v>165</v>
      </c>
      <c r="BU45" s="22" t="s">
        <v>166</v>
      </c>
      <c r="BV45" s="22" t="s">
        <v>166</v>
      </c>
      <c r="BW45" s="22" t="s">
        <v>166</v>
      </c>
      <c r="BX45" s="22" t="s">
        <v>167</v>
      </c>
      <c r="BY45" s="22" t="s">
        <v>168</v>
      </c>
      <c r="BZ45" s="22" t="s">
        <v>169</v>
      </c>
      <c r="CA45" s="22" t="s">
        <v>170</v>
      </c>
      <c r="CB45" s="22" t="s">
        <v>171</v>
      </c>
      <c r="CC45" s="22" t="s">
        <v>143</v>
      </c>
      <c r="CD45" s="22"/>
      <c r="CE45" s="22" t="s">
        <v>172</v>
      </c>
    </row>
    <row r="46" spans="1:83" x14ac:dyDescent="0.35">
      <c r="A46" s="20" t="s">
        <v>9</v>
      </c>
      <c r="B46" s="22" t="s">
        <v>173</v>
      </c>
      <c r="C46" s="21" t="s">
        <v>174</v>
      </c>
      <c r="D46" s="22" t="s">
        <v>174</v>
      </c>
      <c r="E46" s="22" t="s">
        <v>174</v>
      </c>
      <c r="F46" s="22" t="s">
        <v>175</v>
      </c>
      <c r="G46" s="22" t="s">
        <v>176</v>
      </c>
      <c r="H46" s="22" t="s">
        <v>174</v>
      </c>
      <c r="I46" s="22" t="s">
        <v>177</v>
      </c>
      <c r="J46" s="22"/>
      <c r="K46" s="22" t="s">
        <v>168</v>
      </c>
      <c r="L46" s="22" t="s">
        <v>178</v>
      </c>
      <c r="M46" s="22" t="s">
        <v>179</v>
      </c>
      <c r="N46" s="22" t="s">
        <v>180</v>
      </c>
      <c r="O46" s="22" t="s">
        <v>181</v>
      </c>
      <c r="P46" s="22" t="s">
        <v>180</v>
      </c>
      <c r="Q46" s="22" t="s">
        <v>182</v>
      </c>
      <c r="R46" s="22"/>
      <c r="S46" s="22" t="s">
        <v>180</v>
      </c>
      <c r="T46" s="22" t="s">
        <v>183</v>
      </c>
      <c r="U46" s="22"/>
      <c r="V46" s="22" t="s">
        <v>184</v>
      </c>
      <c r="W46" s="22" t="s">
        <v>185</v>
      </c>
      <c r="X46" s="22" t="s">
        <v>186</v>
      </c>
      <c r="Y46" s="22" t="s">
        <v>187</v>
      </c>
      <c r="Z46" s="22" t="s">
        <v>188</v>
      </c>
      <c r="AA46" s="22" t="s">
        <v>189</v>
      </c>
      <c r="AB46" s="22"/>
      <c r="AC46" s="22" t="s">
        <v>183</v>
      </c>
      <c r="AD46" s="22"/>
      <c r="AE46" s="22" t="s">
        <v>183</v>
      </c>
      <c r="AF46" s="22" t="s">
        <v>190</v>
      </c>
      <c r="AG46" s="22" t="s">
        <v>182</v>
      </c>
      <c r="AH46" s="22"/>
      <c r="AI46" s="22" t="s">
        <v>191</v>
      </c>
      <c r="AJ46" s="22"/>
      <c r="AK46" s="22" t="s">
        <v>183</v>
      </c>
      <c r="AL46" s="22" t="s">
        <v>183</v>
      </c>
      <c r="AM46" s="22" t="s">
        <v>183</v>
      </c>
      <c r="AN46" s="22" t="s">
        <v>192</v>
      </c>
      <c r="AO46" s="22" t="s">
        <v>193</v>
      </c>
      <c r="AP46" s="22" t="s">
        <v>132</v>
      </c>
      <c r="AQ46" s="22" t="s">
        <v>194</v>
      </c>
      <c r="AR46" s="22" t="s">
        <v>180</v>
      </c>
      <c r="AS46" s="22"/>
      <c r="AT46" s="22" t="s">
        <v>195</v>
      </c>
      <c r="AU46" s="22" t="s">
        <v>196</v>
      </c>
      <c r="AV46" s="22" t="s">
        <v>197</v>
      </c>
      <c r="AW46" s="22" t="s">
        <v>198</v>
      </c>
      <c r="AX46" s="22" t="s">
        <v>199</v>
      </c>
      <c r="AY46" s="22"/>
      <c r="AZ46" s="22"/>
      <c r="BA46" s="22" t="s">
        <v>200</v>
      </c>
      <c r="BB46" s="22" t="s">
        <v>180</v>
      </c>
      <c r="BC46" s="22" t="s">
        <v>194</v>
      </c>
      <c r="BD46" s="22"/>
      <c r="BE46" s="22"/>
      <c r="BF46" s="22"/>
      <c r="BG46" s="22"/>
      <c r="BH46" s="22" t="s">
        <v>201</v>
      </c>
      <c r="BI46" s="22" t="s">
        <v>180</v>
      </c>
      <c r="BJ46" s="22"/>
      <c r="BK46" s="22" t="s">
        <v>202</v>
      </c>
      <c r="BL46" s="22"/>
      <c r="BM46" s="22" t="s">
        <v>203</v>
      </c>
      <c r="BN46" s="22" t="s">
        <v>204</v>
      </c>
      <c r="BO46" s="22" t="s">
        <v>205</v>
      </c>
      <c r="BP46" s="22" t="s">
        <v>206</v>
      </c>
      <c r="BQ46" s="22" t="s">
        <v>207</v>
      </c>
      <c r="BR46" s="22"/>
      <c r="BS46" s="22" t="s">
        <v>208</v>
      </c>
      <c r="BT46" s="22" t="s">
        <v>180</v>
      </c>
      <c r="BU46" s="22" t="s">
        <v>209</v>
      </c>
      <c r="BV46" s="22" t="s">
        <v>210</v>
      </c>
      <c r="BW46" s="22" t="s">
        <v>211</v>
      </c>
      <c r="BX46" s="22" t="s">
        <v>162</v>
      </c>
      <c r="BY46" s="22" t="s">
        <v>204</v>
      </c>
      <c r="BZ46" s="22" t="s">
        <v>163</v>
      </c>
      <c r="CA46" s="22" t="s">
        <v>212</v>
      </c>
      <c r="CB46" s="22" t="s">
        <v>212</v>
      </c>
      <c r="CC46" s="22" t="s">
        <v>213</v>
      </c>
      <c r="CD46" s="22"/>
      <c r="CE46" s="22" t="s">
        <v>214</v>
      </c>
    </row>
    <row r="47" spans="1:83" x14ac:dyDescent="0.35">
      <c r="A47" s="20" t="s">
        <v>215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216</v>
      </c>
      <c r="B48" s="312">
        <v>6024272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422205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24095</v>
      </c>
      <c r="K48" s="32">
        <f t="shared" si="0"/>
        <v>0</v>
      </c>
      <c r="L48" s="32">
        <f t="shared" si="0"/>
        <v>118557</v>
      </c>
      <c r="M48" s="32">
        <f t="shared" si="0"/>
        <v>0</v>
      </c>
      <c r="N48" s="32">
        <f t="shared" si="0"/>
        <v>719458</v>
      </c>
      <c r="O48" s="32">
        <f t="shared" si="0"/>
        <v>102576</v>
      </c>
      <c r="P48" s="32">
        <f t="shared" si="0"/>
        <v>196857</v>
      </c>
      <c r="Q48" s="32">
        <f t="shared" si="0"/>
        <v>0</v>
      </c>
      <c r="R48" s="32">
        <f t="shared" si="0"/>
        <v>123611</v>
      </c>
      <c r="S48" s="32">
        <f t="shared" si="0"/>
        <v>0</v>
      </c>
      <c r="T48" s="32">
        <f t="shared" si="0"/>
        <v>0</v>
      </c>
      <c r="U48" s="32">
        <f t="shared" si="0"/>
        <v>200250</v>
      </c>
      <c r="V48" s="32">
        <f t="shared" si="0"/>
        <v>7556</v>
      </c>
      <c r="W48" s="32">
        <f t="shared" si="0"/>
        <v>28705</v>
      </c>
      <c r="X48" s="32">
        <f t="shared" si="0"/>
        <v>74245</v>
      </c>
      <c r="Y48" s="32">
        <f t="shared" si="0"/>
        <v>80560</v>
      </c>
      <c r="Z48" s="32">
        <f t="shared" si="0"/>
        <v>0</v>
      </c>
      <c r="AA48" s="32">
        <f t="shared" si="0"/>
        <v>0</v>
      </c>
      <c r="AB48" s="32">
        <f t="shared" si="0"/>
        <v>69404</v>
      </c>
      <c r="AC48" s="32">
        <f t="shared" si="0"/>
        <v>0</v>
      </c>
      <c r="AD48" s="32">
        <f t="shared" si="0"/>
        <v>0</v>
      </c>
      <c r="AE48" s="32">
        <f t="shared" si="0"/>
        <v>192382</v>
      </c>
      <c r="AF48" s="32">
        <f t="shared" si="0"/>
        <v>0</v>
      </c>
      <c r="AG48" s="32">
        <f t="shared" si="0"/>
        <v>666298</v>
      </c>
      <c r="AH48" s="32">
        <f t="shared" si="0"/>
        <v>0</v>
      </c>
      <c r="AI48" s="32">
        <f t="shared" si="0"/>
        <v>0</v>
      </c>
      <c r="AJ48" s="32">
        <f t="shared" si="0"/>
        <v>1051097</v>
      </c>
      <c r="AK48" s="32">
        <f t="shared" si="0"/>
        <v>10006</v>
      </c>
      <c r="AL48" s="32">
        <f t="shared" si="0"/>
        <v>5985</v>
      </c>
      <c r="AM48" s="32">
        <f t="shared" si="0"/>
        <v>0</v>
      </c>
      <c r="AN48" s="32">
        <f t="shared" si="0"/>
        <v>0</v>
      </c>
      <c r="AO48" s="32">
        <f t="shared" si="0"/>
        <v>85427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228322</v>
      </c>
      <c r="AZ48" s="32">
        <f t="shared" si="0"/>
        <v>0</v>
      </c>
      <c r="BA48" s="32">
        <f t="shared" si="0"/>
        <v>23988</v>
      </c>
      <c r="BB48" s="32">
        <f t="shared" si="0"/>
        <v>155875</v>
      </c>
      <c r="BC48" s="32">
        <f t="shared" si="0"/>
        <v>0</v>
      </c>
      <c r="BD48" s="32">
        <f t="shared" si="0"/>
        <v>50950</v>
      </c>
      <c r="BE48" s="32">
        <f t="shared" si="0"/>
        <v>113067</v>
      </c>
      <c r="BF48" s="32">
        <f t="shared" si="0"/>
        <v>177876</v>
      </c>
      <c r="BG48" s="32">
        <f t="shared" si="0"/>
        <v>88483</v>
      </c>
      <c r="BH48" s="32">
        <f t="shared" si="0"/>
        <v>40796</v>
      </c>
      <c r="BI48" s="32">
        <f t="shared" si="0"/>
        <v>0</v>
      </c>
      <c r="BJ48" s="32">
        <f t="shared" si="0"/>
        <v>170877</v>
      </c>
      <c r="BK48" s="32">
        <f t="shared" si="0"/>
        <v>143118</v>
      </c>
      <c r="BL48" s="32">
        <f t="shared" si="0"/>
        <v>100729</v>
      </c>
      <c r="BM48" s="32">
        <f t="shared" si="0"/>
        <v>0</v>
      </c>
      <c r="BN48" s="32">
        <f t="shared" si="0"/>
        <v>192531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124636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80646</v>
      </c>
      <c r="BW48" s="32">
        <f t="shared" si="1"/>
        <v>0</v>
      </c>
      <c r="BX48" s="32">
        <f t="shared" si="1"/>
        <v>0</v>
      </c>
      <c r="BY48" s="32">
        <f t="shared" si="1"/>
        <v>131835</v>
      </c>
      <c r="BZ48" s="32">
        <f t="shared" si="1"/>
        <v>0</v>
      </c>
      <c r="CA48" s="32">
        <f t="shared" si="1"/>
        <v>21269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6024272</v>
      </c>
    </row>
    <row r="49" spans="1:83" x14ac:dyDescent="0.35">
      <c r="A49" s="20" t="s">
        <v>217</v>
      </c>
      <c r="B49" s="32">
        <f>B47+B48</f>
        <v>6024272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219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217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220</v>
      </c>
      <c r="B55" s="20"/>
      <c r="C55" s="21" t="s">
        <v>20</v>
      </c>
      <c r="D55" s="22" t="s">
        <v>21</v>
      </c>
      <c r="E55" s="22" t="s">
        <v>22</v>
      </c>
      <c r="F55" s="22" t="s">
        <v>23</v>
      </c>
      <c r="G55" s="22" t="s">
        <v>24</v>
      </c>
      <c r="H55" s="22" t="s">
        <v>25</v>
      </c>
      <c r="I55" s="22" t="s">
        <v>26</v>
      </c>
      <c r="J55" s="22" t="s">
        <v>27</v>
      </c>
      <c r="K55" s="22" t="s">
        <v>28</v>
      </c>
      <c r="L55" s="22" t="s">
        <v>29</v>
      </c>
      <c r="M55" s="22" t="s">
        <v>30</v>
      </c>
      <c r="N55" s="22" t="s">
        <v>31</v>
      </c>
      <c r="O55" s="22" t="s">
        <v>32</v>
      </c>
      <c r="P55" s="22" t="s">
        <v>33</v>
      </c>
      <c r="Q55" s="22" t="s">
        <v>34</v>
      </c>
      <c r="R55" s="22" t="s">
        <v>35</v>
      </c>
      <c r="S55" s="22" t="s">
        <v>36</v>
      </c>
      <c r="T55" s="28" t="s">
        <v>37</v>
      </c>
      <c r="U55" s="22" t="s">
        <v>38</v>
      </c>
      <c r="V55" s="22" t="s">
        <v>39</v>
      </c>
      <c r="W55" s="22" t="s">
        <v>40</v>
      </c>
      <c r="X55" s="22" t="s">
        <v>41</v>
      </c>
      <c r="Y55" s="22" t="s">
        <v>42</v>
      </c>
      <c r="Z55" s="22" t="s">
        <v>43</v>
      </c>
      <c r="AA55" s="22" t="s">
        <v>44</v>
      </c>
      <c r="AB55" s="22" t="s">
        <v>45</v>
      </c>
      <c r="AC55" s="22" t="s">
        <v>46</v>
      </c>
      <c r="AD55" s="22" t="s">
        <v>47</v>
      </c>
      <c r="AE55" s="22" t="s">
        <v>48</v>
      </c>
      <c r="AF55" s="22" t="s">
        <v>49</v>
      </c>
      <c r="AG55" s="22" t="s">
        <v>50</v>
      </c>
      <c r="AH55" s="22" t="s">
        <v>51</v>
      </c>
      <c r="AI55" s="22" t="s">
        <v>52</v>
      </c>
      <c r="AJ55" s="22" t="s">
        <v>53</v>
      </c>
      <c r="AK55" s="22" t="s">
        <v>54</v>
      </c>
      <c r="AL55" s="22" t="s">
        <v>55</v>
      </c>
      <c r="AM55" s="22" t="s">
        <v>56</v>
      </c>
      <c r="AN55" s="22" t="s">
        <v>57</v>
      </c>
      <c r="AO55" s="22" t="s">
        <v>58</v>
      </c>
      <c r="AP55" s="22" t="s">
        <v>59</v>
      </c>
      <c r="AQ55" s="22" t="s">
        <v>60</v>
      </c>
      <c r="AR55" s="22" t="s">
        <v>61</v>
      </c>
      <c r="AS55" s="22" t="s">
        <v>62</v>
      </c>
      <c r="AT55" s="22" t="s">
        <v>63</v>
      </c>
      <c r="AU55" s="22" t="s">
        <v>64</v>
      </c>
      <c r="AV55" s="22" t="s">
        <v>65</v>
      </c>
      <c r="AW55" s="22" t="s">
        <v>66</v>
      </c>
      <c r="AX55" s="22" t="s">
        <v>67</v>
      </c>
      <c r="AY55" s="22" t="s">
        <v>68</v>
      </c>
      <c r="AZ55" s="22" t="s">
        <v>69</v>
      </c>
      <c r="BA55" s="22" t="s">
        <v>70</v>
      </c>
      <c r="BB55" s="22" t="s">
        <v>71</v>
      </c>
      <c r="BC55" s="22" t="s">
        <v>72</v>
      </c>
      <c r="BD55" s="22" t="s">
        <v>73</v>
      </c>
      <c r="BE55" s="22" t="s">
        <v>74</v>
      </c>
      <c r="BF55" s="22" t="s">
        <v>75</v>
      </c>
      <c r="BG55" s="22" t="s">
        <v>76</v>
      </c>
      <c r="BH55" s="22" t="s">
        <v>77</v>
      </c>
      <c r="BI55" s="22" t="s">
        <v>78</v>
      </c>
      <c r="BJ55" s="22" t="s">
        <v>79</v>
      </c>
      <c r="BK55" s="22" t="s">
        <v>80</v>
      </c>
      <c r="BL55" s="22" t="s">
        <v>81</v>
      </c>
      <c r="BM55" s="22" t="s">
        <v>82</v>
      </c>
      <c r="BN55" s="22" t="s">
        <v>83</v>
      </c>
      <c r="BO55" s="22" t="s">
        <v>84</v>
      </c>
      <c r="BP55" s="22" t="s">
        <v>85</v>
      </c>
      <c r="BQ55" s="22" t="s">
        <v>86</v>
      </c>
      <c r="BR55" s="22" t="s">
        <v>87</v>
      </c>
      <c r="BS55" s="22" t="s">
        <v>88</v>
      </c>
      <c r="BT55" s="22" t="s">
        <v>89</v>
      </c>
      <c r="BU55" s="22" t="s">
        <v>90</v>
      </c>
      <c r="BV55" s="22" t="s">
        <v>91</v>
      </c>
      <c r="BW55" s="22" t="s">
        <v>92</v>
      </c>
      <c r="BX55" s="22" t="s">
        <v>93</v>
      </c>
      <c r="BY55" s="22" t="s">
        <v>94</v>
      </c>
      <c r="BZ55" s="22" t="s">
        <v>95</v>
      </c>
      <c r="CA55" s="22" t="s">
        <v>96</v>
      </c>
      <c r="CB55" s="22" t="s">
        <v>97</v>
      </c>
      <c r="CC55" s="22" t="s">
        <v>98</v>
      </c>
      <c r="CD55" s="22" t="s">
        <v>99</v>
      </c>
      <c r="CE55" s="22" t="s">
        <v>100</v>
      </c>
    </row>
    <row r="56" spans="1:83" x14ac:dyDescent="0.35">
      <c r="A56" s="26" t="s">
        <v>221</v>
      </c>
      <c r="B56" s="20"/>
      <c r="C56" s="21" t="s">
        <v>102</v>
      </c>
      <c r="D56" s="22" t="s">
        <v>103</v>
      </c>
      <c r="E56" s="22" t="s">
        <v>104</v>
      </c>
      <c r="F56" s="22" t="s">
        <v>105</v>
      </c>
      <c r="G56" s="22" t="s">
        <v>106</v>
      </c>
      <c r="H56" s="22" t="s">
        <v>107</v>
      </c>
      <c r="I56" s="22" t="s">
        <v>108</v>
      </c>
      <c r="J56" s="22" t="s">
        <v>109</v>
      </c>
      <c r="K56" s="22" t="s">
        <v>110</v>
      </c>
      <c r="L56" s="22" t="s">
        <v>111</v>
      </c>
      <c r="M56" s="22" t="s">
        <v>112</v>
      </c>
      <c r="N56" s="22" t="s">
        <v>113</v>
      </c>
      <c r="O56" s="22" t="s">
        <v>114</v>
      </c>
      <c r="P56" s="22" t="s">
        <v>115</v>
      </c>
      <c r="Q56" s="22" t="s">
        <v>116</v>
      </c>
      <c r="R56" s="22" t="s">
        <v>117</v>
      </c>
      <c r="S56" s="22" t="s">
        <v>118</v>
      </c>
      <c r="T56" s="22" t="s">
        <v>119</v>
      </c>
      <c r="U56" s="22" t="s">
        <v>120</v>
      </c>
      <c r="V56" s="22" t="s">
        <v>121</v>
      </c>
      <c r="W56" s="22" t="s">
        <v>122</v>
      </c>
      <c r="X56" s="22" t="s">
        <v>123</v>
      </c>
      <c r="Y56" s="22" t="s">
        <v>124</v>
      </c>
      <c r="Z56" s="22" t="s">
        <v>124</v>
      </c>
      <c r="AA56" s="22" t="s">
        <v>125</v>
      </c>
      <c r="AB56" s="22" t="s">
        <v>126</v>
      </c>
      <c r="AC56" s="22" t="s">
        <v>127</v>
      </c>
      <c r="AD56" s="22" t="s">
        <v>128</v>
      </c>
      <c r="AE56" s="22" t="s">
        <v>106</v>
      </c>
      <c r="AF56" s="22" t="s">
        <v>107</v>
      </c>
      <c r="AG56" s="22" t="s">
        <v>129</v>
      </c>
      <c r="AH56" s="22" t="s">
        <v>130</v>
      </c>
      <c r="AI56" s="22" t="s">
        <v>131</v>
      </c>
      <c r="AJ56" s="22" t="s">
        <v>132</v>
      </c>
      <c r="AK56" s="22" t="s">
        <v>133</v>
      </c>
      <c r="AL56" s="22" t="s">
        <v>134</v>
      </c>
      <c r="AM56" s="22" t="s">
        <v>135</v>
      </c>
      <c r="AN56" s="22" t="s">
        <v>121</v>
      </c>
      <c r="AO56" s="22" t="s">
        <v>136</v>
      </c>
      <c r="AP56" s="22" t="s">
        <v>137</v>
      </c>
      <c r="AQ56" s="22" t="s">
        <v>138</v>
      </c>
      <c r="AR56" s="22" t="s">
        <v>139</v>
      </c>
      <c r="AS56" s="22" t="s">
        <v>140</v>
      </c>
      <c r="AT56" s="22" t="s">
        <v>141</v>
      </c>
      <c r="AU56" s="22" t="s">
        <v>142</v>
      </c>
      <c r="AV56" s="22" t="s">
        <v>143</v>
      </c>
      <c r="AW56" s="22" t="s">
        <v>144</v>
      </c>
      <c r="AX56" s="22" t="s">
        <v>145</v>
      </c>
      <c r="AY56" s="22" t="s">
        <v>146</v>
      </c>
      <c r="AZ56" s="22" t="s">
        <v>147</v>
      </c>
      <c r="BA56" s="22" t="s">
        <v>148</v>
      </c>
      <c r="BB56" s="22" t="s">
        <v>149</v>
      </c>
      <c r="BC56" s="22" t="s">
        <v>118</v>
      </c>
      <c r="BD56" s="22" t="s">
        <v>150</v>
      </c>
      <c r="BE56" s="22" t="s">
        <v>151</v>
      </c>
      <c r="BF56" s="22" t="s">
        <v>152</v>
      </c>
      <c r="BG56" s="22" t="s">
        <v>153</v>
      </c>
      <c r="BH56" s="22" t="s">
        <v>154</v>
      </c>
      <c r="BI56" s="22" t="s">
        <v>155</v>
      </c>
      <c r="BJ56" s="22" t="s">
        <v>156</v>
      </c>
      <c r="BK56" s="22" t="s">
        <v>157</v>
      </c>
      <c r="BL56" s="22" t="s">
        <v>158</v>
      </c>
      <c r="BM56" s="22" t="s">
        <v>143</v>
      </c>
      <c r="BN56" s="22" t="s">
        <v>159</v>
      </c>
      <c r="BO56" s="22" t="s">
        <v>160</v>
      </c>
      <c r="BP56" s="22" t="s">
        <v>161</v>
      </c>
      <c r="BQ56" s="22" t="s">
        <v>162</v>
      </c>
      <c r="BR56" s="22" t="s">
        <v>163</v>
      </c>
      <c r="BS56" s="22" t="s">
        <v>164</v>
      </c>
      <c r="BT56" s="22" t="s">
        <v>165</v>
      </c>
      <c r="BU56" s="22" t="s">
        <v>166</v>
      </c>
      <c r="BV56" s="22" t="s">
        <v>166</v>
      </c>
      <c r="BW56" s="22" t="s">
        <v>166</v>
      </c>
      <c r="BX56" s="22" t="s">
        <v>167</v>
      </c>
      <c r="BY56" s="22" t="s">
        <v>168</v>
      </c>
      <c r="BZ56" s="22" t="s">
        <v>169</v>
      </c>
      <c r="CA56" s="22" t="s">
        <v>170</v>
      </c>
      <c r="CB56" s="22" t="s">
        <v>171</v>
      </c>
      <c r="CC56" s="22" t="s">
        <v>143</v>
      </c>
      <c r="CD56" s="22" t="s">
        <v>222</v>
      </c>
      <c r="CE56" s="22" t="s">
        <v>172</v>
      </c>
    </row>
    <row r="57" spans="1:83" x14ac:dyDescent="0.35">
      <c r="A57" s="26" t="s">
        <v>223</v>
      </c>
      <c r="B57" s="20"/>
      <c r="C57" s="21" t="s">
        <v>174</v>
      </c>
      <c r="D57" s="22" t="s">
        <v>174</v>
      </c>
      <c r="E57" s="22" t="s">
        <v>174</v>
      </c>
      <c r="F57" s="22" t="s">
        <v>175</v>
      </c>
      <c r="G57" s="22" t="s">
        <v>176</v>
      </c>
      <c r="H57" s="22" t="s">
        <v>174</v>
      </c>
      <c r="I57" s="22" t="s">
        <v>177</v>
      </c>
      <c r="J57" s="22"/>
      <c r="K57" s="22" t="s">
        <v>168</v>
      </c>
      <c r="L57" s="22" t="s">
        <v>178</v>
      </c>
      <c r="M57" s="22" t="s">
        <v>179</v>
      </c>
      <c r="N57" s="22" t="s">
        <v>180</v>
      </c>
      <c r="O57" s="22" t="s">
        <v>181</v>
      </c>
      <c r="P57" s="22" t="s">
        <v>180</v>
      </c>
      <c r="Q57" s="22" t="s">
        <v>182</v>
      </c>
      <c r="R57" s="22"/>
      <c r="S57" s="22" t="s">
        <v>180</v>
      </c>
      <c r="T57" s="22" t="s">
        <v>183</v>
      </c>
      <c r="U57" s="22"/>
      <c r="V57" s="22" t="s">
        <v>184</v>
      </c>
      <c r="W57" s="22" t="s">
        <v>185</v>
      </c>
      <c r="X57" s="22" t="s">
        <v>186</v>
      </c>
      <c r="Y57" s="22" t="s">
        <v>187</v>
      </c>
      <c r="Z57" s="22" t="s">
        <v>188</v>
      </c>
      <c r="AA57" s="22" t="s">
        <v>189</v>
      </c>
      <c r="AB57" s="22"/>
      <c r="AC57" s="22" t="s">
        <v>183</v>
      </c>
      <c r="AD57" s="22"/>
      <c r="AE57" s="22" t="s">
        <v>183</v>
      </c>
      <c r="AF57" s="22" t="s">
        <v>190</v>
      </c>
      <c r="AG57" s="22" t="s">
        <v>182</v>
      </c>
      <c r="AH57" s="22"/>
      <c r="AI57" s="22" t="s">
        <v>191</v>
      </c>
      <c r="AJ57" s="22"/>
      <c r="AK57" s="22" t="s">
        <v>183</v>
      </c>
      <c r="AL57" s="22" t="s">
        <v>183</v>
      </c>
      <c r="AM57" s="22" t="s">
        <v>183</v>
      </c>
      <c r="AN57" s="22" t="s">
        <v>192</v>
      </c>
      <c r="AO57" s="22" t="s">
        <v>193</v>
      </c>
      <c r="AP57" s="22" t="s">
        <v>132</v>
      </c>
      <c r="AQ57" s="22" t="s">
        <v>194</v>
      </c>
      <c r="AR57" s="22" t="s">
        <v>180</v>
      </c>
      <c r="AS57" s="22"/>
      <c r="AT57" s="22" t="s">
        <v>195</v>
      </c>
      <c r="AU57" s="22" t="s">
        <v>196</v>
      </c>
      <c r="AV57" s="22" t="s">
        <v>197</v>
      </c>
      <c r="AW57" s="22" t="s">
        <v>198</v>
      </c>
      <c r="AX57" s="22" t="s">
        <v>199</v>
      </c>
      <c r="AY57" s="22"/>
      <c r="AZ57" s="22"/>
      <c r="BA57" s="22" t="s">
        <v>200</v>
      </c>
      <c r="BB57" s="22" t="s">
        <v>180</v>
      </c>
      <c r="BC57" s="22" t="s">
        <v>194</v>
      </c>
      <c r="BD57" s="22"/>
      <c r="BE57" s="22"/>
      <c r="BF57" s="22"/>
      <c r="BG57" s="22"/>
      <c r="BH57" s="22" t="s">
        <v>201</v>
      </c>
      <c r="BI57" s="22" t="s">
        <v>180</v>
      </c>
      <c r="BJ57" s="22"/>
      <c r="BK57" s="22" t="s">
        <v>202</v>
      </c>
      <c r="BL57" s="22"/>
      <c r="BM57" s="22" t="s">
        <v>203</v>
      </c>
      <c r="BN57" s="22" t="s">
        <v>204</v>
      </c>
      <c r="BO57" s="22" t="s">
        <v>205</v>
      </c>
      <c r="BP57" s="22" t="s">
        <v>206</v>
      </c>
      <c r="BQ57" s="22" t="s">
        <v>207</v>
      </c>
      <c r="BR57" s="22"/>
      <c r="BS57" s="22" t="s">
        <v>208</v>
      </c>
      <c r="BT57" s="22" t="s">
        <v>180</v>
      </c>
      <c r="BU57" s="22" t="s">
        <v>209</v>
      </c>
      <c r="BV57" s="22" t="s">
        <v>210</v>
      </c>
      <c r="BW57" s="22" t="s">
        <v>211</v>
      </c>
      <c r="BX57" s="22" t="s">
        <v>162</v>
      </c>
      <c r="BY57" s="22" t="s">
        <v>204</v>
      </c>
      <c r="BZ57" s="22" t="s">
        <v>163</v>
      </c>
      <c r="CA57" s="22" t="s">
        <v>212</v>
      </c>
      <c r="CB57" s="22" t="s">
        <v>212</v>
      </c>
      <c r="CC57" s="22" t="s">
        <v>213</v>
      </c>
      <c r="CD57" s="22" t="s">
        <v>224</v>
      </c>
      <c r="CE57" s="22" t="s">
        <v>214</v>
      </c>
    </row>
    <row r="58" spans="1:83" x14ac:dyDescent="0.35">
      <c r="A58" s="26" t="s">
        <v>225</v>
      </c>
      <c r="B58" s="20"/>
      <c r="C58" s="21" t="s">
        <v>226</v>
      </c>
      <c r="D58" s="22" t="s">
        <v>226</v>
      </c>
      <c r="E58" s="22" t="s">
        <v>226</v>
      </c>
      <c r="F58" s="22" t="s">
        <v>226</v>
      </c>
      <c r="G58" s="22" t="s">
        <v>226</v>
      </c>
      <c r="H58" s="22" t="s">
        <v>226</v>
      </c>
      <c r="I58" s="22" t="s">
        <v>226</v>
      </c>
      <c r="J58" s="22" t="s">
        <v>227</v>
      </c>
      <c r="K58" s="22" t="s">
        <v>226</v>
      </c>
      <c r="L58" s="22" t="s">
        <v>226</v>
      </c>
      <c r="M58" s="22" t="s">
        <v>226</v>
      </c>
      <c r="N58" s="22" t="s">
        <v>226</v>
      </c>
      <c r="O58" s="22" t="s">
        <v>228</v>
      </c>
      <c r="P58" s="22" t="s">
        <v>229</v>
      </c>
      <c r="Q58" s="22" t="s">
        <v>230</v>
      </c>
      <c r="R58" s="23" t="s">
        <v>231</v>
      </c>
      <c r="S58" s="29" t="s">
        <v>232</v>
      </c>
      <c r="T58" s="29" t="s">
        <v>232</v>
      </c>
      <c r="U58" s="22" t="s">
        <v>233</v>
      </c>
      <c r="V58" s="22" t="s">
        <v>233</v>
      </c>
      <c r="W58" s="22" t="s">
        <v>234</v>
      </c>
      <c r="X58" s="22" t="s">
        <v>235</v>
      </c>
      <c r="Y58" s="22" t="s">
        <v>236</v>
      </c>
      <c r="Z58" s="22" t="s">
        <v>236</v>
      </c>
      <c r="AA58" s="22" t="s">
        <v>236</v>
      </c>
      <c r="AB58" s="29" t="s">
        <v>232</v>
      </c>
      <c r="AC58" s="22" t="s">
        <v>237</v>
      </c>
      <c r="AD58" s="22" t="s">
        <v>238</v>
      </c>
      <c r="AE58" s="22" t="s">
        <v>237</v>
      </c>
      <c r="AF58" s="22" t="s">
        <v>239</v>
      </c>
      <c r="AG58" s="22" t="s">
        <v>239</v>
      </c>
      <c r="AH58" s="22" t="s">
        <v>240</v>
      </c>
      <c r="AI58" s="22" t="s">
        <v>241</v>
      </c>
      <c r="AJ58" s="22" t="s">
        <v>239</v>
      </c>
      <c r="AK58" s="22" t="s">
        <v>237</v>
      </c>
      <c r="AL58" s="22" t="s">
        <v>237</v>
      </c>
      <c r="AM58" s="22" t="s">
        <v>237</v>
      </c>
      <c r="AN58" s="22" t="s">
        <v>228</v>
      </c>
      <c r="AO58" s="22" t="s">
        <v>238</v>
      </c>
      <c r="AP58" s="22" t="s">
        <v>239</v>
      </c>
      <c r="AQ58" s="22" t="s">
        <v>240</v>
      </c>
      <c r="AR58" s="22" t="s">
        <v>239</v>
      </c>
      <c r="AS58" s="22" t="s">
        <v>237</v>
      </c>
      <c r="AT58" s="22" t="s">
        <v>242</v>
      </c>
      <c r="AU58" s="22" t="s">
        <v>239</v>
      </c>
      <c r="AV58" s="29" t="s">
        <v>232</v>
      </c>
      <c r="AW58" s="29" t="s">
        <v>232</v>
      </c>
      <c r="AX58" s="29" t="s">
        <v>232</v>
      </c>
      <c r="AY58" s="22" t="s">
        <v>243</v>
      </c>
      <c r="AZ58" s="22" t="s">
        <v>243</v>
      </c>
      <c r="BA58" s="29" t="s">
        <v>232</v>
      </c>
      <c r="BB58" s="29" t="s">
        <v>232</v>
      </c>
      <c r="BC58" s="29" t="s">
        <v>232</v>
      </c>
      <c r="BD58" s="29" t="s">
        <v>232</v>
      </c>
      <c r="BE58" s="22" t="s">
        <v>244</v>
      </c>
      <c r="BF58" s="29" t="s">
        <v>232</v>
      </c>
      <c r="BG58" s="29" t="s">
        <v>232</v>
      </c>
      <c r="BH58" s="29" t="s">
        <v>232</v>
      </c>
      <c r="BI58" s="29" t="s">
        <v>232</v>
      </c>
      <c r="BJ58" s="29" t="s">
        <v>232</v>
      </c>
      <c r="BK58" s="29" t="s">
        <v>232</v>
      </c>
      <c r="BL58" s="29" t="s">
        <v>232</v>
      </c>
      <c r="BM58" s="29" t="s">
        <v>232</v>
      </c>
      <c r="BN58" s="29" t="s">
        <v>232</v>
      </c>
      <c r="BO58" s="29" t="s">
        <v>232</v>
      </c>
      <c r="BP58" s="29" t="s">
        <v>232</v>
      </c>
      <c r="BQ58" s="29" t="s">
        <v>232</v>
      </c>
      <c r="BR58" s="29" t="s">
        <v>232</v>
      </c>
      <c r="BS58" s="29" t="s">
        <v>232</v>
      </c>
      <c r="BT58" s="29" t="s">
        <v>232</v>
      </c>
      <c r="BU58" s="29" t="s">
        <v>232</v>
      </c>
      <c r="BV58" s="29" t="s">
        <v>232</v>
      </c>
      <c r="BW58" s="29" t="s">
        <v>232</v>
      </c>
      <c r="BX58" s="29" t="s">
        <v>232</v>
      </c>
      <c r="BY58" s="29" t="s">
        <v>232</v>
      </c>
      <c r="BZ58" s="29" t="s">
        <v>232</v>
      </c>
      <c r="CA58" s="29" t="s">
        <v>232</v>
      </c>
      <c r="CB58" s="29" t="s">
        <v>232</v>
      </c>
      <c r="CC58" s="29" t="s">
        <v>232</v>
      </c>
      <c r="CD58" s="29" t="s">
        <v>232</v>
      </c>
      <c r="CE58" s="29" t="s">
        <v>232</v>
      </c>
    </row>
    <row r="59" spans="1:83" x14ac:dyDescent="0.35">
      <c r="A59" s="39" t="s">
        <v>245</v>
      </c>
      <c r="B59" s="32"/>
      <c r="C59" s="24"/>
      <c r="D59" s="24"/>
      <c r="E59" s="24">
        <v>1542</v>
      </c>
      <c r="F59" s="24"/>
      <c r="G59" s="24"/>
      <c r="H59" s="24"/>
      <c r="I59" s="24"/>
      <c r="J59" s="24">
        <v>88</v>
      </c>
      <c r="K59" s="24"/>
      <c r="L59" s="24">
        <v>433</v>
      </c>
      <c r="M59" s="24"/>
      <c r="N59" s="24">
        <v>12455</v>
      </c>
      <c r="O59" s="24">
        <v>62</v>
      </c>
      <c r="P59" s="30">
        <v>24392</v>
      </c>
      <c r="Q59" s="30"/>
      <c r="R59" s="30">
        <v>24392</v>
      </c>
      <c r="S59" s="314"/>
      <c r="T59" s="314"/>
      <c r="U59" s="31">
        <v>83370</v>
      </c>
      <c r="V59" s="30">
        <v>1910</v>
      </c>
      <c r="W59" s="30">
        <v>4506</v>
      </c>
      <c r="X59" s="30">
        <v>19821</v>
      </c>
      <c r="Y59" s="30">
        <v>18500</v>
      </c>
      <c r="Z59" s="30"/>
      <c r="AA59" s="30"/>
      <c r="AB59" s="314"/>
      <c r="AC59" s="30"/>
      <c r="AD59" s="30"/>
      <c r="AE59" s="30">
        <v>34058</v>
      </c>
      <c r="AF59" s="30"/>
      <c r="AG59" s="30">
        <v>8781</v>
      </c>
      <c r="AH59" s="30"/>
      <c r="AI59" s="30"/>
      <c r="AJ59" s="30">
        <v>21792</v>
      </c>
      <c r="AK59" s="30">
        <v>1598</v>
      </c>
      <c r="AL59" s="30">
        <v>781</v>
      </c>
      <c r="AM59" s="30"/>
      <c r="AN59" s="30"/>
      <c r="AO59" s="30">
        <v>7488</v>
      </c>
      <c r="AP59" s="30"/>
      <c r="AQ59" s="30"/>
      <c r="AR59" s="30"/>
      <c r="AS59" s="30"/>
      <c r="AT59" s="30"/>
      <c r="AU59" s="30"/>
      <c r="AV59" s="314"/>
      <c r="AW59" s="314"/>
      <c r="AX59" s="314"/>
      <c r="AY59" s="30">
        <v>31620</v>
      </c>
      <c r="AZ59" s="30"/>
      <c r="BA59" s="314"/>
      <c r="BB59" s="314"/>
      <c r="BC59" s="314"/>
      <c r="BD59" s="314"/>
      <c r="BE59" s="30">
        <v>87934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246</v>
      </c>
      <c r="B60" s="242"/>
      <c r="C60" s="315"/>
      <c r="D60" s="315"/>
      <c r="E60" s="315">
        <v>15.6</v>
      </c>
      <c r="F60" s="315"/>
      <c r="G60" s="315"/>
      <c r="H60" s="315"/>
      <c r="I60" s="315"/>
      <c r="J60" s="315">
        <v>0.89</v>
      </c>
      <c r="K60" s="315"/>
      <c r="L60" s="315">
        <v>4.38</v>
      </c>
      <c r="M60" s="315"/>
      <c r="N60" s="315">
        <v>43.52</v>
      </c>
      <c r="O60" s="315">
        <v>2.36</v>
      </c>
      <c r="P60" s="316">
        <v>7.79</v>
      </c>
      <c r="Q60" s="316"/>
      <c r="R60" s="316">
        <v>1.85</v>
      </c>
      <c r="S60" s="317"/>
      <c r="T60" s="317"/>
      <c r="U60" s="318">
        <v>11.44</v>
      </c>
      <c r="V60" s="316">
        <v>0.33</v>
      </c>
      <c r="W60" s="316">
        <v>1.25</v>
      </c>
      <c r="X60" s="316">
        <v>3.24</v>
      </c>
      <c r="Y60" s="316">
        <v>3.52</v>
      </c>
      <c r="Z60" s="316"/>
      <c r="AA60" s="316"/>
      <c r="AB60" s="317">
        <v>1.98</v>
      </c>
      <c r="AC60" s="316"/>
      <c r="AD60" s="316"/>
      <c r="AE60" s="316">
        <v>9.34</v>
      </c>
      <c r="AF60" s="316"/>
      <c r="AG60" s="316">
        <v>15.87</v>
      </c>
      <c r="AH60" s="316"/>
      <c r="AI60" s="316"/>
      <c r="AJ60" s="316">
        <v>40.76</v>
      </c>
      <c r="AK60" s="316">
        <v>0.49</v>
      </c>
      <c r="AL60" s="316">
        <v>0.28999999999999998</v>
      </c>
      <c r="AM60" s="316"/>
      <c r="AN60" s="316"/>
      <c r="AO60" s="316">
        <v>3.16</v>
      </c>
      <c r="AP60" s="316"/>
      <c r="AQ60" s="316"/>
      <c r="AR60" s="316"/>
      <c r="AS60" s="316"/>
      <c r="AT60" s="316"/>
      <c r="AU60" s="316"/>
      <c r="AV60" s="317"/>
      <c r="AW60" s="317"/>
      <c r="AX60" s="317"/>
      <c r="AY60" s="316">
        <v>18.16</v>
      </c>
      <c r="AZ60" s="316"/>
      <c r="BA60" s="317">
        <v>1.77</v>
      </c>
      <c r="BB60" s="317">
        <v>5.0199999999999996</v>
      </c>
      <c r="BC60" s="317"/>
      <c r="BD60" s="317">
        <v>3.44</v>
      </c>
      <c r="BE60" s="316">
        <v>6.02</v>
      </c>
      <c r="BF60" s="317">
        <v>14.71</v>
      </c>
      <c r="BG60" s="317">
        <v>3.89</v>
      </c>
      <c r="BH60" s="317">
        <v>1.56</v>
      </c>
      <c r="BI60" s="317"/>
      <c r="BJ60" s="317">
        <v>5.56</v>
      </c>
      <c r="BK60" s="317">
        <v>9.75</v>
      </c>
      <c r="BL60" s="317">
        <v>7.78</v>
      </c>
      <c r="BM60" s="317"/>
      <c r="BN60" s="317">
        <v>7.98</v>
      </c>
      <c r="BO60" s="317"/>
      <c r="BP60" s="317"/>
      <c r="BQ60" s="317"/>
      <c r="BR60" s="317">
        <v>5.13</v>
      </c>
      <c r="BS60" s="317"/>
      <c r="BT60" s="317"/>
      <c r="BU60" s="317"/>
      <c r="BV60" s="317">
        <v>4.42</v>
      </c>
      <c r="BW60" s="317"/>
      <c r="BX60" s="317"/>
      <c r="BY60" s="317">
        <v>5.57</v>
      </c>
      <c r="BZ60" s="317"/>
      <c r="CA60" s="317">
        <v>0.73</v>
      </c>
      <c r="CB60" s="317"/>
      <c r="CC60" s="317"/>
      <c r="CD60" s="247" t="s">
        <v>232</v>
      </c>
      <c r="CE60" s="268">
        <f t="shared" ref="CE60:CE68" si="4">SUM(C60:CD60)</f>
        <v>269.55000000000007</v>
      </c>
    </row>
    <row r="61" spans="1:83" x14ac:dyDescent="0.35">
      <c r="A61" s="39" t="s">
        <v>247</v>
      </c>
      <c r="B61" s="20"/>
      <c r="C61" s="24"/>
      <c r="D61" s="24"/>
      <c r="E61" s="24">
        <v>1650796</v>
      </c>
      <c r="F61" s="24"/>
      <c r="G61" s="24"/>
      <c r="H61" s="24"/>
      <c r="I61" s="24"/>
      <c r="J61" s="24">
        <v>94209</v>
      </c>
      <c r="K61" s="24"/>
      <c r="L61" s="24">
        <v>463551</v>
      </c>
      <c r="M61" s="24"/>
      <c r="N61" s="24">
        <v>2813037</v>
      </c>
      <c r="O61" s="24">
        <v>401064</v>
      </c>
      <c r="P61" s="30">
        <v>769700</v>
      </c>
      <c r="Q61" s="30"/>
      <c r="R61" s="30">
        <v>483310</v>
      </c>
      <c r="S61" s="319"/>
      <c r="T61" s="319"/>
      <c r="U61" s="31">
        <v>782967</v>
      </c>
      <c r="V61" s="30">
        <v>29544</v>
      </c>
      <c r="W61" s="30">
        <v>112235</v>
      </c>
      <c r="X61" s="30">
        <v>290295</v>
      </c>
      <c r="Y61" s="30">
        <v>314984</v>
      </c>
      <c r="Z61" s="30"/>
      <c r="AA61" s="30"/>
      <c r="AB61" s="320">
        <v>271366</v>
      </c>
      <c r="AC61" s="30"/>
      <c r="AD61" s="30"/>
      <c r="AE61" s="30">
        <v>752203</v>
      </c>
      <c r="AF61" s="30"/>
      <c r="AG61" s="30">
        <v>2605186</v>
      </c>
      <c r="AH61" s="30"/>
      <c r="AI61" s="30"/>
      <c r="AJ61" s="30">
        <v>4109726</v>
      </c>
      <c r="AK61" s="30">
        <v>39122</v>
      </c>
      <c r="AL61" s="30">
        <v>23402</v>
      </c>
      <c r="AM61" s="30"/>
      <c r="AN61" s="30"/>
      <c r="AO61" s="30">
        <v>334013</v>
      </c>
      <c r="AP61" s="30"/>
      <c r="AQ61" s="30"/>
      <c r="AR61" s="30"/>
      <c r="AS61" s="30"/>
      <c r="AT61" s="30"/>
      <c r="AU61" s="30"/>
      <c r="AV61" s="319"/>
      <c r="AW61" s="319"/>
      <c r="AX61" s="319"/>
      <c r="AY61" s="30">
        <v>892724</v>
      </c>
      <c r="AZ61" s="30"/>
      <c r="BA61" s="319">
        <v>93791</v>
      </c>
      <c r="BB61" s="319">
        <v>609463</v>
      </c>
      <c r="BC61" s="319"/>
      <c r="BD61" s="319">
        <v>199213</v>
      </c>
      <c r="BE61" s="30">
        <v>442085</v>
      </c>
      <c r="BF61" s="319">
        <v>695485</v>
      </c>
      <c r="BG61" s="319">
        <v>345962</v>
      </c>
      <c r="BH61" s="319">
        <v>159509</v>
      </c>
      <c r="BI61" s="319"/>
      <c r="BJ61" s="319">
        <v>668117</v>
      </c>
      <c r="BK61" s="319">
        <v>559581</v>
      </c>
      <c r="BL61" s="319">
        <v>393845</v>
      </c>
      <c r="BM61" s="319"/>
      <c r="BN61" s="319">
        <v>752786</v>
      </c>
      <c r="BO61" s="319"/>
      <c r="BP61" s="319"/>
      <c r="BQ61" s="319"/>
      <c r="BR61" s="319">
        <v>487318</v>
      </c>
      <c r="BS61" s="319"/>
      <c r="BT61" s="319"/>
      <c r="BU61" s="319"/>
      <c r="BV61" s="319">
        <v>315321</v>
      </c>
      <c r="BW61" s="319"/>
      <c r="BX61" s="319"/>
      <c r="BY61" s="319">
        <v>515466</v>
      </c>
      <c r="BZ61" s="319"/>
      <c r="CA61" s="319">
        <v>83162</v>
      </c>
      <c r="CB61" s="319"/>
      <c r="CC61" s="319"/>
      <c r="CD61" s="29" t="s">
        <v>232</v>
      </c>
      <c r="CE61" s="32">
        <f t="shared" si="4"/>
        <v>23554538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422205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24095</v>
      </c>
      <c r="K62" s="32">
        <f t="shared" si="5"/>
        <v>0</v>
      </c>
      <c r="L62" s="32">
        <f t="shared" si="5"/>
        <v>118557</v>
      </c>
      <c r="M62" s="32">
        <f t="shared" si="5"/>
        <v>0</v>
      </c>
      <c r="N62" s="32">
        <f t="shared" si="5"/>
        <v>719458</v>
      </c>
      <c r="O62" s="32">
        <f t="shared" si="5"/>
        <v>102576</v>
      </c>
      <c r="P62" s="32">
        <f t="shared" si="5"/>
        <v>196857</v>
      </c>
      <c r="Q62" s="32">
        <f t="shared" si="5"/>
        <v>0</v>
      </c>
      <c r="R62" s="32">
        <f t="shared" si="5"/>
        <v>123611</v>
      </c>
      <c r="S62" s="32">
        <f t="shared" si="5"/>
        <v>0</v>
      </c>
      <c r="T62" s="32">
        <f t="shared" si="5"/>
        <v>0</v>
      </c>
      <c r="U62" s="32">
        <f t="shared" si="5"/>
        <v>200250</v>
      </c>
      <c r="V62" s="32">
        <f t="shared" si="5"/>
        <v>7556</v>
      </c>
      <c r="W62" s="32">
        <f t="shared" si="5"/>
        <v>28705</v>
      </c>
      <c r="X62" s="32">
        <f t="shared" si="5"/>
        <v>74245</v>
      </c>
      <c r="Y62" s="32">
        <f t="shared" si="5"/>
        <v>80560</v>
      </c>
      <c r="Z62" s="32">
        <f t="shared" si="5"/>
        <v>0</v>
      </c>
      <c r="AA62" s="32">
        <f t="shared" si="5"/>
        <v>0</v>
      </c>
      <c r="AB62" s="32">
        <f t="shared" si="5"/>
        <v>69404</v>
      </c>
      <c r="AC62" s="32">
        <f t="shared" si="5"/>
        <v>0</v>
      </c>
      <c r="AD62" s="32">
        <f t="shared" si="5"/>
        <v>0</v>
      </c>
      <c r="AE62" s="32">
        <f t="shared" si="5"/>
        <v>192382</v>
      </c>
      <c r="AF62" s="32">
        <f t="shared" si="5"/>
        <v>0</v>
      </c>
      <c r="AG62" s="32">
        <f t="shared" si="5"/>
        <v>666298</v>
      </c>
      <c r="AH62" s="32">
        <f t="shared" si="5"/>
        <v>0</v>
      </c>
      <c r="AI62" s="32">
        <f t="shared" si="5"/>
        <v>0</v>
      </c>
      <c r="AJ62" s="32">
        <f t="shared" si="5"/>
        <v>1051097</v>
      </c>
      <c r="AK62" s="32">
        <f t="shared" si="5"/>
        <v>10006</v>
      </c>
      <c r="AL62" s="32">
        <f t="shared" si="5"/>
        <v>5985</v>
      </c>
      <c r="AM62" s="32">
        <f t="shared" si="5"/>
        <v>0</v>
      </c>
      <c r="AN62" s="32">
        <f t="shared" si="5"/>
        <v>0</v>
      </c>
      <c r="AO62" s="32">
        <f t="shared" si="5"/>
        <v>85427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228322</v>
      </c>
      <c r="AZ62" s="32">
        <f t="shared" si="5"/>
        <v>0</v>
      </c>
      <c r="BA62" s="32">
        <f t="shared" si="5"/>
        <v>23988</v>
      </c>
      <c r="BB62" s="32">
        <f t="shared" si="5"/>
        <v>155875</v>
      </c>
      <c r="BC62" s="32">
        <f t="shared" si="5"/>
        <v>0</v>
      </c>
      <c r="BD62" s="32">
        <f t="shared" si="5"/>
        <v>50950</v>
      </c>
      <c r="BE62" s="32">
        <f t="shared" si="5"/>
        <v>113067</v>
      </c>
      <c r="BF62" s="32">
        <f t="shared" si="5"/>
        <v>177876</v>
      </c>
      <c r="BG62" s="32">
        <f t="shared" si="5"/>
        <v>88483</v>
      </c>
      <c r="BH62" s="32">
        <f t="shared" si="5"/>
        <v>40796</v>
      </c>
      <c r="BI62" s="32">
        <f t="shared" si="5"/>
        <v>0</v>
      </c>
      <c r="BJ62" s="32">
        <f t="shared" si="5"/>
        <v>170877</v>
      </c>
      <c r="BK62" s="32">
        <f t="shared" si="5"/>
        <v>143118</v>
      </c>
      <c r="BL62" s="32">
        <f t="shared" si="5"/>
        <v>100729</v>
      </c>
      <c r="BM62" s="32">
        <f t="shared" si="5"/>
        <v>0</v>
      </c>
      <c r="BN62" s="32">
        <f t="shared" si="5"/>
        <v>192531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124636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80646</v>
      </c>
      <c r="BW62" s="32">
        <f t="shared" si="6"/>
        <v>0</v>
      </c>
      <c r="BX62" s="32">
        <f t="shared" si="6"/>
        <v>0</v>
      </c>
      <c r="BY62" s="32">
        <f t="shared" si="6"/>
        <v>131835</v>
      </c>
      <c r="BZ62" s="32">
        <f t="shared" si="6"/>
        <v>0</v>
      </c>
      <c r="CA62" s="32">
        <f t="shared" si="6"/>
        <v>21269</v>
      </c>
      <c r="CB62" s="32">
        <f t="shared" si="6"/>
        <v>0</v>
      </c>
      <c r="CC62" s="32">
        <f t="shared" si="6"/>
        <v>0</v>
      </c>
      <c r="CD62" s="29" t="s">
        <v>232</v>
      </c>
      <c r="CE62" s="32">
        <f t="shared" si="4"/>
        <v>6024272</v>
      </c>
    </row>
    <row r="63" spans="1:83" x14ac:dyDescent="0.35">
      <c r="A63" s="39" t="s">
        <v>248</v>
      </c>
      <c r="B63" s="20"/>
      <c r="C63" s="24"/>
      <c r="D63" s="24"/>
      <c r="E63" s="24">
        <v>0</v>
      </c>
      <c r="F63" s="24"/>
      <c r="G63" s="24"/>
      <c r="H63" s="24"/>
      <c r="I63" s="24"/>
      <c r="J63" s="24">
        <v>0</v>
      </c>
      <c r="K63" s="24"/>
      <c r="L63" s="24">
        <v>0</v>
      </c>
      <c r="M63" s="24"/>
      <c r="N63" s="24">
        <v>400</v>
      </c>
      <c r="O63" s="24"/>
      <c r="P63" s="30"/>
      <c r="Q63" s="30"/>
      <c r="R63" s="30">
        <v>3240</v>
      </c>
      <c r="S63" s="319"/>
      <c r="T63" s="319"/>
      <c r="U63" s="31">
        <v>9100</v>
      </c>
      <c r="V63" s="30">
        <v>5674</v>
      </c>
      <c r="W63" s="30">
        <v>21557</v>
      </c>
      <c r="X63" s="30">
        <v>55756</v>
      </c>
      <c r="Y63" s="30">
        <v>60498</v>
      </c>
      <c r="Z63" s="30"/>
      <c r="AA63" s="30"/>
      <c r="AB63" s="320">
        <v>79802</v>
      </c>
      <c r="AC63" s="30"/>
      <c r="AD63" s="30"/>
      <c r="AE63" s="30">
        <v>55053</v>
      </c>
      <c r="AF63" s="30"/>
      <c r="AG63" s="30">
        <v>394262</v>
      </c>
      <c r="AH63" s="30"/>
      <c r="AI63" s="30"/>
      <c r="AJ63" s="30">
        <v>636663</v>
      </c>
      <c r="AK63" s="30">
        <v>1416</v>
      </c>
      <c r="AL63" s="30">
        <v>18413</v>
      </c>
      <c r="AM63" s="30"/>
      <c r="AN63" s="30"/>
      <c r="AO63" s="30">
        <v>0</v>
      </c>
      <c r="AP63" s="30"/>
      <c r="AQ63" s="30"/>
      <c r="AR63" s="30"/>
      <c r="AS63" s="30"/>
      <c r="AT63" s="30"/>
      <c r="AU63" s="30"/>
      <c r="AV63" s="319"/>
      <c r="AW63" s="319"/>
      <c r="AX63" s="319"/>
      <c r="AY63" s="30">
        <v>13941</v>
      </c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>
        <v>38255</v>
      </c>
      <c r="BK63" s="319">
        <v>53199</v>
      </c>
      <c r="BL63" s="319"/>
      <c r="BM63" s="319"/>
      <c r="BN63" s="319">
        <v>71012</v>
      </c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>
        <v>24675</v>
      </c>
      <c r="BZ63" s="319"/>
      <c r="CA63" s="319"/>
      <c r="CB63" s="319"/>
      <c r="CC63" s="319"/>
      <c r="CD63" s="29" t="s">
        <v>232</v>
      </c>
      <c r="CE63" s="32">
        <f t="shared" si="4"/>
        <v>1542916</v>
      </c>
    </row>
    <row r="64" spans="1:83" x14ac:dyDescent="0.35">
      <c r="A64" s="39" t="s">
        <v>249</v>
      </c>
      <c r="B64" s="20"/>
      <c r="C64" s="24"/>
      <c r="D64" s="24"/>
      <c r="E64" s="24">
        <v>104579</v>
      </c>
      <c r="F64" s="24"/>
      <c r="G64" s="24"/>
      <c r="H64" s="24"/>
      <c r="I64" s="24"/>
      <c r="J64" s="24">
        <v>5968</v>
      </c>
      <c r="K64" s="24"/>
      <c r="L64" s="24">
        <v>29366</v>
      </c>
      <c r="M64" s="24"/>
      <c r="N64" s="24">
        <v>146141</v>
      </c>
      <c r="O64" s="24">
        <v>35218</v>
      </c>
      <c r="P64" s="30">
        <v>365804</v>
      </c>
      <c r="Q64" s="30"/>
      <c r="R64" s="30">
        <v>146</v>
      </c>
      <c r="S64" s="319">
        <v>730028</v>
      </c>
      <c r="T64" s="319"/>
      <c r="U64" s="31">
        <v>709029</v>
      </c>
      <c r="V64" s="30">
        <v>2469</v>
      </c>
      <c r="W64" s="30">
        <v>9378</v>
      </c>
      <c r="X64" s="30">
        <v>24255</v>
      </c>
      <c r="Y64" s="30">
        <v>26318</v>
      </c>
      <c r="Z64" s="30"/>
      <c r="AA64" s="30"/>
      <c r="AB64" s="320">
        <v>1957135</v>
      </c>
      <c r="AC64" s="30"/>
      <c r="AD64" s="30"/>
      <c r="AE64" s="30">
        <v>34575</v>
      </c>
      <c r="AF64" s="30"/>
      <c r="AG64" s="30">
        <v>141307</v>
      </c>
      <c r="AH64" s="30"/>
      <c r="AI64" s="30"/>
      <c r="AJ64" s="30">
        <v>267531</v>
      </c>
      <c r="AK64" s="30">
        <v>1027</v>
      </c>
      <c r="AL64" s="30">
        <v>0</v>
      </c>
      <c r="AM64" s="30"/>
      <c r="AN64" s="30"/>
      <c r="AO64" s="30">
        <v>21160</v>
      </c>
      <c r="AP64" s="30"/>
      <c r="AQ64" s="30"/>
      <c r="AR64" s="30"/>
      <c r="AS64" s="30"/>
      <c r="AT64" s="30"/>
      <c r="AU64" s="30"/>
      <c r="AV64" s="319"/>
      <c r="AW64" s="319"/>
      <c r="AX64" s="319"/>
      <c r="AY64" s="30">
        <v>534220</v>
      </c>
      <c r="AZ64" s="30"/>
      <c r="BA64" s="319">
        <v>19358</v>
      </c>
      <c r="BB64" s="319">
        <v>6262</v>
      </c>
      <c r="BC64" s="319"/>
      <c r="BD64" s="319">
        <v>795</v>
      </c>
      <c r="BE64" s="30">
        <v>29621</v>
      </c>
      <c r="BF64" s="319">
        <v>51263</v>
      </c>
      <c r="BG64" s="319">
        <v>28507</v>
      </c>
      <c r="BH64" s="319">
        <v>28598</v>
      </c>
      <c r="BI64" s="319"/>
      <c r="BJ64" s="319">
        <v>9074</v>
      </c>
      <c r="BK64" s="319">
        <v>20679</v>
      </c>
      <c r="BL64" s="319">
        <v>14480</v>
      </c>
      <c r="BM64" s="319"/>
      <c r="BN64" s="319">
        <v>50500</v>
      </c>
      <c r="BO64" s="319"/>
      <c r="BP64" s="319"/>
      <c r="BQ64" s="319"/>
      <c r="BR64" s="319">
        <v>8031</v>
      </c>
      <c r="BS64" s="319"/>
      <c r="BT64" s="319"/>
      <c r="BU64" s="319"/>
      <c r="BV64" s="319">
        <v>2185</v>
      </c>
      <c r="BW64" s="319"/>
      <c r="BX64" s="319"/>
      <c r="BY64" s="319">
        <v>16574</v>
      </c>
      <c r="BZ64" s="319"/>
      <c r="CA64" s="319">
        <f>4252+4</f>
        <v>4256</v>
      </c>
      <c r="CB64" s="319"/>
      <c r="CC64" s="319"/>
      <c r="CD64" s="29" t="s">
        <v>232</v>
      </c>
      <c r="CE64" s="32">
        <f t="shared" si="4"/>
        <v>5435837</v>
      </c>
    </row>
    <row r="65" spans="1:83" x14ac:dyDescent="0.35">
      <c r="A65" s="39" t="s">
        <v>250</v>
      </c>
      <c r="B65" s="20"/>
      <c r="C65" s="24"/>
      <c r="D65" s="24"/>
      <c r="E65" s="24">
        <v>2027</v>
      </c>
      <c r="F65" s="24"/>
      <c r="G65" s="24"/>
      <c r="H65" s="24"/>
      <c r="I65" s="24"/>
      <c r="J65" s="24">
        <v>116</v>
      </c>
      <c r="K65" s="24"/>
      <c r="L65" s="24">
        <v>569</v>
      </c>
      <c r="M65" s="24"/>
      <c r="N65" s="24"/>
      <c r="O65" s="24"/>
      <c r="P65" s="30"/>
      <c r="Q65" s="30"/>
      <c r="R65" s="30">
        <v>0</v>
      </c>
      <c r="S65" s="319"/>
      <c r="T65" s="319"/>
      <c r="U65" s="31"/>
      <c r="V65" s="30">
        <v>198</v>
      </c>
      <c r="W65" s="30">
        <v>751</v>
      </c>
      <c r="X65" s="30">
        <v>1943</v>
      </c>
      <c r="Y65" s="30">
        <v>2109</v>
      </c>
      <c r="Z65" s="30"/>
      <c r="AA65" s="30"/>
      <c r="AB65" s="320">
        <v>10060</v>
      </c>
      <c r="AC65" s="30"/>
      <c r="AD65" s="30"/>
      <c r="AE65" s="30">
        <v>0</v>
      </c>
      <c r="AF65" s="30"/>
      <c r="AG65" s="30">
        <v>0</v>
      </c>
      <c r="AH65" s="30"/>
      <c r="AI65" s="30"/>
      <c r="AJ65" s="30">
        <v>60070</v>
      </c>
      <c r="AK65" s="30">
        <v>0</v>
      </c>
      <c r="AL65" s="30">
        <v>0</v>
      </c>
      <c r="AM65" s="30"/>
      <c r="AN65" s="30"/>
      <c r="AO65" s="30">
        <v>410</v>
      </c>
      <c r="AP65" s="30"/>
      <c r="AQ65" s="30"/>
      <c r="AR65" s="30"/>
      <c r="AS65" s="30"/>
      <c r="AT65" s="30"/>
      <c r="AU65" s="30"/>
      <c r="AV65" s="319"/>
      <c r="AW65" s="319"/>
      <c r="AX65" s="319"/>
      <c r="AY65" s="30">
        <v>2426</v>
      </c>
      <c r="AZ65" s="30"/>
      <c r="BA65" s="319"/>
      <c r="BB65" s="319">
        <v>0</v>
      </c>
      <c r="BC65" s="319"/>
      <c r="BD65" s="319"/>
      <c r="BE65" s="30">
        <v>582755</v>
      </c>
      <c r="BF65" s="319"/>
      <c r="BG65" s="319">
        <v>50190</v>
      </c>
      <c r="BH65" s="319"/>
      <c r="BI65" s="319"/>
      <c r="BJ65" s="319"/>
      <c r="BK65" s="319">
        <v>12908</v>
      </c>
      <c r="BL65" s="319"/>
      <c r="BM65" s="319"/>
      <c r="BN65" s="319">
        <v>0</v>
      </c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>
        <v>0</v>
      </c>
      <c r="BZ65" s="319"/>
      <c r="CA65" s="319"/>
      <c r="CB65" s="319"/>
      <c r="CC65" s="319"/>
      <c r="CD65" s="29" t="s">
        <v>232</v>
      </c>
      <c r="CE65" s="32">
        <f t="shared" si="4"/>
        <v>726532</v>
      </c>
    </row>
    <row r="66" spans="1:83" x14ac:dyDescent="0.35">
      <c r="A66" s="39" t="s">
        <v>251</v>
      </c>
      <c r="B66" s="20"/>
      <c r="C66" s="24"/>
      <c r="D66" s="24"/>
      <c r="E66" s="24">
        <v>116439</v>
      </c>
      <c r="F66" s="24"/>
      <c r="G66" s="24"/>
      <c r="H66" s="24"/>
      <c r="I66" s="24"/>
      <c r="J66" s="24">
        <v>6645</v>
      </c>
      <c r="K66" s="24"/>
      <c r="L66" s="24">
        <v>32697</v>
      </c>
      <c r="M66" s="24"/>
      <c r="N66" s="24">
        <v>34835</v>
      </c>
      <c r="O66" s="24">
        <v>3282</v>
      </c>
      <c r="P66" s="30">
        <v>82801</v>
      </c>
      <c r="Q66" s="30"/>
      <c r="R66" s="30"/>
      <c r="S66" s="319"/>
      <c r="T66" s="319"/>
      <c r="U66" s="31">
        <v>607569</v>
      </c>
      <c r="V66" s="30">
        <v>5028</v>
      </c>
      <c r="W66" s="30">
        <v>269702</v>
      </c>
      <c r="X66" s="30">
        <v>73358</v>
      </c>
      <c r="Y66" s="30">
        <v>115033</v>
      </c>
      <c r="Z66" s="30"/>
      <c r="AA66" s="30"/>
      <c r="AB66" s="320">
        <v>919327</v>
      </c>
      <c r="AC66" s="30"/>
      <c r="AD66" s="30"/>
      <c r="AE66" s="30">
        <v>21240</v>
      </c>
      <c r="AF66" s="30"/>
      <c r="AG66" s="30">
        <v>204628</v>
      </c>
      <c r="AH66" s="30"/>
      <c r="AI66" s="30"/>
      <c r="AJ66" s="30">
        <v>113992</v>
      </c>
      <c r="AK66" s="30">
        <v>1105</v>
      </c>
      <c r="AL66" s="30">
        <v>661</v>
      </c>
      <c r="AM66" s="30"/>
      <c r="AN66" s="30"/>
      <c r="AO66" s="30">
        <v>23560</v>
      </c>
      <c r="AP66" s="30"/>
      <c r="AQ66" s="30"/>
      <c r="AR66" s="30"/>
      <c r="AS66" s="30"/>
      <c r="AT66" s="30"/>
      <c r="AU66" s="30"/>
      <c r="AV66" s="319"/>
      <c r="AW66" s="319"/>
      <c r="AX66" s="319"/>
      <c r="AY66" s="30">
        <v>18597</v>
      </c>
      <c r="AZ66" s="30"/>
      <c r="BA66" s="319">
        <v>6165</v>
      </c>
      <c r="BB66" s="319">
        <v>127</v>
      </c>
      <c r="BC66" s="319"/>
      <c r="BD66" s="319">
        <v>103737</v>
      </c>
      <c r="BE66" s="30">
        <v>281435</v>
      </c>
      <c r="BF66" s="319">
        <v>60</v>
      </c>
      <c r="BG66" s="319">
        <v>2699973</v>
      </c>
      <c r="BH66" s="319">
        <v>8911</v>
      </c>
      <c r="BI66" s="319"/>
      <c r="BJ66" s="319">
        <v>161807</v>
      </c>
      <c r="BK66" s="319">
        <v>136128</v>
      </c>
      <c r="BL66" s="319">
        <v>26052</v>
      </c>
      <c r="BM66" s="319"/>
      <c r="BN66" s="319">
        <v>174121</v>
      </c>
      <c r="BO66" s="319"/>
      <c r="BP66" s="319"/>
      <c r="BQ66" s="319"/>
      <c r="BR66" s="319">
        <v>151723</v>
      </c>
      <c r="BS66" s="319"/>
      <c r="BT66" s="319"/>
      <c r="BU66" s="319"/>
      <c r="BV66" s="319">
        <v>75706</v>
      </c>
      <c r="BW66" s="319"/>
      <c r="BX66" s="319"/>
      <c r="BY66" s="319">
        <v>9086</v>
      </c>
      <c r="BZ66" s="319"/>
      <c r="CA66" s="319">
        <f>43382-1</f>
        <v>43381</v>
      </c>
      <c r="CB66" s="319"/>
      <c r="CC66" s="319"/>
      <c r="CD66" s="29" t="s">
        <v>232</v>
      </c>
      <c r="CE66" s="32">
        <f t="shared" si="4"/>
        <v>6528911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232</v>
      </c>
      <c r="CE67" s="32">
        <f t="shared" si="4"/>
        <v>0</v>
      </c>
    </row>
    <row r="68" spans="1:83" x14ac:dyDescent="0.35">
      <c r="A68" s="39" t="s">
        <v>252</v>
      </c>
      <c r="B68" s="32"/>
      <c r="C68" s="24"/>
      <c r="D68" s="24"/>
      <c r="E68" s="24">
        <v>1796</v>
      </c>
      <c r="F68" s="24"/>
      <c r="G68" s="24"/>
      <c r="H68" s="24"/>
      <c r="I68" s="24"/>
      <c r="J68" s="24">
        <v>102</v>
      </c>
      <c r="K68" s="24"/>
      <c r="L68" s="24">
        <v>504</v>
      </c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>
        <v>47629</v>
      </c>
      <c r="AC68" s="30"/>
      <c r="AD68" s="30"/>
      <c r="AE68" s="30"/>
      <c r="AF68" s="30"/>
      <c r="AG68" s="30"/>
      <c r="AH68" s="30"/>
      <c r="AI68" s="30"/>
      <c r="AJ68" s="30">
        <v>1410</v>
      </c>
      <c r="AK68" s="30"/>
      <c r="AL68" s="30"/>
      <c r="AM68" s="30"/>
      <c r="AN68" s="30"/>
      <c r="AO68" s="30">
        <v>363</v>
      </c>
      <c r="AP68" s="30"/>
      <c r="AQ68" s="30"/>
      <c r="AR68" s="30"/>
      <c r="AS68" s="30"/>
      <c r="AT68" s="30"/>
      <c r="AU68" s="30"/>
      <c r="AV68" s="319"/>
      <c r="AW68" s="319"/>
      <c r="AX68" s="319"/>
      <c r="AY68" s="30">
        <v>4453</v>
      </c>
      <c r="AZ68" s="30"/>
      <c r="BA68" s="319"/>
      <c r="BB68" s="319"/>
      <c r="BC68" s="319"/>
      <c r="BD68" s="319"/>
      <c r="BE68" s="30">
        <v>28240</v>
      </c>
      <c r="BF68" s="319"/>
      <c r="BG68" s="319">
        <v>0</v>
      </c>
      <c r="BH68" s="319"/>
      <c r="BI68" s="319"/>
      <c r="BJ68" s="319"/>
      <c r="BK68" s="319">
        <v>2990</v>
      </c>
      <c r="BL68" s="319"/>
      <c r="BM68" s="319"/>
      <c r="BN68" s="319">
        <v>3484</v>
      </c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232</v>
      </c>
      <c r="CE68" s="32">
        <f t="shared" si="4"/>
        <v>90971</v>
      </c>
    </row>
    <row r="69" spans="1:83" x14ac:dyDescent="0.35">
      <c r="A69" s="39" t="s">
        <v>253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36988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2111</v>
      </c>
      <c r="K69" s="32">
        <f t="shared" si="9"/>
        <v>0</v>
      </c>
      <c r="L69" s="32">
        <f t="shared" si="9"/>
        <v>10386</v>
      </c>
      <c r="M69" s="32">
        <f t="shared" si="9"/>
        <v>0</v>
      </c>
      <c r="N69" s="32">
        <f t="shared" si="9"/>
        <v>1698</v>
      </c>
      <c r="O69" s="32">
        <f t="shared" si="9"/>
        <v>1575</v>
      </c>
      <c r="P69" s="32">
        <f t="shared" si="9"/>
        <v>1963</v>
      </c>
      <c r="Q69" s="32">
        <f t="shared" si="9"/>
        <v>0</v>
      </c>
      <c r="R69" s="32">
        <f t="shared" si="9"/>
        <v>9591</v>
      </c>
      <c r="S69" s="32">
        <f t="shared" si="9"/>
        <v>95970</v>
      </c>
      <c r="T69" s="32">
        <f t="shared" si="9"/>
        <v>0</v>
      </c>
      <c r="U69" s="32">
        <f t="shared" si="9"/>
        <v>24883</v>
      </c>
      <c r="V69" s="32">
        <f t="shared" si="9"/>
        <v>167</v>
      </c>
      <c r="W69" s="32">
        <f t="shared" si="9"/>
        <v>635</v>
      </c>
      <c r="X69" s="32">
        <f t="shared" si="9"/>
        <v>1643</v>
      </c>
      <c r="Y69" s="32">
        <f t="shared" si="9"/>
        <v>1784</v>
      </c>
      <c r="Z69" s="32">
        <f t="shared" si="9"/>
        <v>0</v>
      </c>
      <c r="AA69" s="32">
        <f t="shared" si="9"/>
        <v>0</v>
      </c>
      <c r="AB69" s="32">
        <f t="shared" si="9"/>
        <v>45252</v>
      </c>
      <c r="AC69" s="32">
        <f t="shared" si="9"/>
        <v>0</v>
      </c>
      <c r="AD69" s="32">
        <f t="shared" si="9"/>
        <v>0</v>
      </c>
      <c r="AE69" s="32">
        <f t="shared" si="9"/>
        <v>3580</v>
      </c>
      <c r="AF69" s="32">
        <f t="shared" si="9"/>
        <v>0</v>
      </c>
      <c r="AG69" s="32">
        <f t="shared" si="9"/>
        <v>4481</v>
      </c>
      <c r="AH69" s="32">
        <f t="shared" si="9"/>
        <v>0</v>
      </c>
      <c r="AI69" s="32">
        <f t="shared" si="9"/>
        <v>0</v>
      </c>
      <c r="AJ69" s="32">
        <f t="shared" si="9"/>
        <v>45056</v>
      </c>
      <c r="AK69" s="32">
        <f t="shared" si="9"/>
        <v>186</v>
      </c>
      <c r="AL69" s="32">
        <f t="shared" si="9"/>
        <v>111</v>
      </c>
      <c r="AM69" s="32">
        <f t="shared" si="9"/>
        <v>0</v>
      </c>
      <c r="AN69" s="32">
        <f t="shared" si="9"/>
        <v>0</v>
      </c>
      <c r="AO69" s="32">
        <f t="shared" si="9"/>
        <v>7484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433</v>
      </c>
      <c r="AZ69" s="32">
        <f t="shared" si="9"/>
        <v>0</v>
      </c>
      <c r="BA69" s="32">
        <f t="shared" si="9"/>
        <v>118</v>
      </c>
      <c r="BB69" s="32">
        <f t="shared" si="9"/>
        <v>856</v>
      </c>
      <c r="BC69" s="32">
        <f t="shared" si="9"/>
        <v>0</v>
      </c>
      <c r="BD69" s="32">
        <f t="shared" si="9"/>
        <v>2605</v>
      </c>
      <c r="BE69" s="32">
        <f t="shared" si="9"/>
        <v>245</v>
      </c>
      <c r="BF69" s="32">
        <f t="shared" si="9"/>
        <v>1133</v>
      </c>
      <c r="BG69" s="32">
        <f t="shared" si="9"/>
        <v>1700</v>
      </c>
      <c r="BH69" s="32">
        <f t="shared" si="9"/>
        <v>0</v>
      </c>
      <c r="BI69" s="32">
        <f t="shared" si="9"/>
        <v>0</v>
      </c>
      <c r="BJ69" s="32">
        <f t="shared" si="9"/>
        <v>-722</v>
      </c>
      <c r="BK69" s="32">
        <f t="shared" si="9"/>
        <v>21798</v>
      </c>
      <c r="BL69" s="32">
        <f t="shared" si="9"/>
        <v>561</v>
      </c>
      <c r="BM69" s="32">
        <f t="shared" si="9"/>
        <v>0</v>
      </c>
      <c r="BN69" s="32">
        <f t="shared" si="9"/>
        <v>162498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44984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7198</v>
      </c>
      <c r="BW69" s="32">
        <f t="shared" si="10"/>
        <v>0</v>
      </c>
      <c r="BX69" s="32">
        <f t="shared" si="10"/>
        <v>0</v>
      </c>
      <c r="BY69" s="32">
        <f t="shared" si="10"/>
        <v>159008</v>
      </c>
      <c r="BZ69" s="32">
        <f t="shared" si="10"/>
        <v>0</v>
      </c>
      <c r="CA69" s="32">
        <f t="shared" si="10"/>
        <v>37800</v>
      </c>
      <c r="CB69" s="32">
        <f t="shared" si="10"/>
        <v>0</v>
      </c>
      <c r="CC69" s="32">
        <f t="shared" si="10"/>
        <v>0</v>
      </c>
      <c r="CD69" s="32">
        <f t="shared" si="10"/>
        <v>974848</v>
      </c>
      <c r="CE69" s="32">
        <f>SUM(CE70:CE84)</f>
        <v>1710607</v>
      </c>
    </row>
    <row r="70" spans="1:83" x14ac:dyDescent="0.35">
      <c r="A70" s="33" t="s">
        <v>254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255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256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257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258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259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260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261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262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263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264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265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266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267</v>
      </c>
      <c r="B83" s="20"/>
      <c r="C83" s="24"/>
      <c r="D83" s="24"/>
      <c r="E83" s="30">
        <v>36988</v>
      </c>
      <c r="F83" s="30"/>
      <c r="G83" s="24"/>
      <c r="H83" s="24"/>
      <c r="I83" s="30"/>
      <c r="J83" s="30">
        <v>2111</v>
      </c>
      <c r="K83" s="30"/>
      <c r="L83" s="30">
        <v>10386</v>
      </c>
      <c r="M83" s="24"/>
      <c r="N83" s="24">
        <v>1698</v>
      </c>
      <c r="O83" s="24">
        <v>1575</v>
      </c>
      <c r="P83" s="30">
        <v>1963</v>
      </c>
      <c r="Q83" s="30"/>
      <c r="R83" s="31">
        <v>9591</v>
      </c>
      <c r="S83" s="30">
        <v>95970</v>
      </c>
      <c r="T83" s="24"/>
      <c r="U83" s="30">
        <v>24883</v>
      </c>
      <c r="V83" s="30">
        <v>167</v>
      </c>
      <c r="W83" s="24">
        <v>635</v>
      </c>
      <c r="X83" s="30">
        <v>1643</v>
      </c>
      <c r="Y83" s="30">
        <v>1784</v>
      </c>
      <c r="Z83" s="30"/>
      <c r="AA83" s="30"/>
      <c r="AB83" s="30">
        <v>45252</v>
      </c>
      <c r="AC83" s="30"/>
      <c r="AD83" s="30"/>
      <c r="AE83" s="30">
        <v>3580</v>
      </c>
      <c r="AF83" s="30"/>
      <c r="AG83" s="30">
        <v>4481</v>
      </c>
      <c r="AH83" s="30"/>
      <c r="AI83" s="30"/>
      <c r="AJ83" s="30">
        <v>45056</v>
      </c>
      <c r="AK83" s="30">
        <v>186</v>
      </c>
      <c r="AL83" s="30">
        <v>111</v>
      </c>
      <c r="AM83" s="30"/>
      <c r="AN83" s="30"/>
      <c r="AO83" s="24">
        <v>7484</v>
      </c>
      <c r="AP83" s="30"/>
      <c r="AQ83" s="24"/>
      <c r="AR83" s="24"/>
      <c r="AS83" s="24"/>
      <c r="AT83" s="24"/>
      <c r="AU83" s="30"/>
      <c r="AV83" s="30">
        <v>0</v>
      </c>
      <c r="AW83" s="30"/>
      <c r="AX83" s="30"/>
      <c r="AY83" s="30">
        <v>433</v>
      </c>
      <c r="AZ83" s="30"/>
      <c r="BA83" s="30">
        <v>118</v>
      </c>
      <c r="BB83" s="30">
        <v>856</v>
      </c>
      <c r="BC83" s="30"/>
      <c r="BD83" s="30">
        <v>2605</v>
      </c>
      <c r="BE83" s="30">
        <v>245</v>
      </c>
      <c r="BF83" s="30">
        <v>1133</v>
      </c>
      <c r="BG83" s="30">
        <v>1700</v>
      </c>
      <c r="BH83" s="31"/>
      <c r="BI83" s="30"/>
      <c r="BJ83" s="30">
        <v>-722</v>
      </c>
      <c r="BK83" s="30">
        <v>21798</v>
      </c>
      <c r="BL83" s="30">
        <v>561</v>
      </c>
      <c r="BM83" s="30"/>
      <c r="BN83" s="30">
        <v>162498</v>
      </c>
      <c r="BO83" s="30"/>
      <c r="BP83" s="30"/>
      <c r="BQ83" s="30"/>
      <c r="BR83" s="30">
        <v>44984</v>
      </c>
      <c r="BS83" s="30"/>
      <c r="BT83" s="30"/>
      <c r="BU83" s="30"/>
      <c r="BV83" s="30">
        <v>7198</v>
      </c>
      <c r="BW83" s="30"/>
      <c r="BX83" s="30"/>
      <c r="BY83" s="30">
        <v>159008</v>
      </c>
      <c r="BZ83" s="30"/>
      <c r="CA83" s="30">
        <v>37800</v>
      </c>
      <c r="CB83" s="30"/>
      <c r="CC83" s="30"/>
      <c r="CD83" s="35">
        <v>974848</v>
      </c>
      <c r="CE83" s="32">
        <f t="shared" si="11"/>
        <v>1710607</v>
      </c>
    </row>
    <row r="84" spans="1:84" x14ac:dyDescent="0.35">
      <c r="A84" s="39" t="s">
        <v>268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>
        <v>0</v>
      </c>
      <c r="W84" s="24">
        <v>0</v>
      </c>
      <c r="X84" s="24">
        <v>0</v>
      </c>
      <c r="Y84" s="24">
        <v>0</v>
      </c>
      <c r="Z84" s="24"/>
      <c r="AA84" s="24"/>
      <c r="AB84" s="24"/>
      <c r="AC84" s="24"/>
      <c r="AD84" s="24"/>
      <c r="AE84" s="24">
        <v>0</v>
      </c>
      <c r="AF84" s="24"/>
      <c r="AG84" s="24"/>
      <c r="AH84" s="24"/>
      <c r="AI84" s="24"/>
      <c r="AJ84" s="24"/>
      <c r="AK84" s="24">
        <v>0</v>
      </c>
      <c r="AL84" s="24">
        <v>0</v>
      </c>
      <c r="AM84" s="24"/>
      <c r="AN84" s="24"/>
      <c r="AO84" s="24">
        <v>0</v>
      </c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269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2334830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133246</v>
      </c>
      <c r="K85" s="32">
        <f t="shared" si="12"/>
        <v>0</v>
      </c>
      <c r="L85" s="32">
        <f t="shared" si="12"/>
        <v>655630</v>
      </c>
      <c r="M85" s="32">
        <f t="shared" si="12"/>
        <v>0</v>
      </c>
      <c r="N85" s="32">
        <f t="shared" si="12"/>
        <v>3715569</v>
      </c>
      <c r="O85" s="32">
        <f t="shared" si="12"/>
        <v>543715</v>
      </c>
      <c r="P85" s="32">
        <f t="shared" si="12"/>
        <v>1417125</v>
      </c>
      <c r="Q85" s="32">
        <f t="shared" si="12"/>
        <v>0</v>
      </c>
      <c r="R85" s="32">
        <f t="shared" si="12"/>
        <v>619898</v>
      </c>
      <c r="S85" s="32">
        <f t="shared" si="12"/>
        <v>825998</v>
      </c>
      <c r="T85" s="32">
        <f t="shared" si="12"/>
        <v>0</v>
      </c>
      <c r="U85" s="32">
        <f t="shared" si="12"/>
        <v>2333798</v>
      </c>
      <c r="V85" s="32">
        <f t="shared" si="12"/>
        <v>50636</v>
      </c>
      <c r="W85" s="32">
        <f t="shared" si="12"/>
        <v>442963</v>
      </c>
      <c r="X85" s="32">
        <f t="shared" si="12"/>
        <v>521495</v>
      </c>
      <c r="Y85" s="32">
        <f t="shared" si="12"/>
        <v>601286</v>
      </c>
      <c r="Z85" s="32">
        <f t="shared" si="12"/>
        <v>0</v>
      </c>
      <c r="AA85" s="32">
        <f t="shared" si="12"/>
        <v>0</v>
      </c>
      <c r="AB85" s="32">
        <f t="shared" si="12"/>
        <v>3399975</v>
      </c>
      <c r="AC85" s="32">
        <f t="shared" si="12"/>
        <v>0</v>
      </c>
      <c r="AD85" s="32">
        <f t="shared" si="12"/>
        <v>0</v>
      </c>
      <c r="AE85" s="32">
        <f t="shared" si="12"/>
        <v>1059033</v>
      </c>
      <c r="AF85" s="32">
        <f t="shared" si="12"/>
        <v>0</v>
      </c>
      <c r="AG85" s="32">
        <f t="shared" si="12"/>
        <v>4016162</v>
      </c>
      <c r="AH85" s="32">
        <f t="shared" si="12"/>
        <v>0</v>
      </c>
      <c r="AI85" s="32">
        <f t="shared" si="12"/>
        <v>0</v>
      </c>
      <c r="AJ85" s="32">
        <f t="shared" si="12"/>
        <v>6285545</v>
      </c>
      <c r="AK85" s="32">
        <f t="shared" si="12"/>
        <v>52862</v>
      </c>
      <c r="AL85" s="32">
        <f t="shared" si="12"/>
        <v>48572</v>
      </c>
      <c r="AM85" s="32">
        <f t="shared" si="12"/>
        <v>0</v>
      </c>
      <c r="AN85" s="32">
        <f t="shared" si="12"/>
        <v>0</v>
      </c>
      <c r="AO85" s="32">
        <f t="shared" si="12"/>
        <v>472417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1695116</v>
      </c>
      <c r="AZ85" s="32">
        <f t="shared" si="12"/>
        <v>0</v>
      </c>
      <c r="BA85" s="32">
        <f t="shared" si="12"/>
        <v>143420</v>
      </c>
      <c r="BB85" s="32">
        <f t="shared" si="12"/>
        <v>772583</v>
      </c>
      <c r="BC85" s="32">
        <f t="shared" si="12"/>
        <v>0</v>
      </c>
      <c r="BD85" s="32">
        <f t="shared" si="12"/>
        <v>357300</v>
      </c>
      <c r="BE85" s="32">
        <f t="shared" si="12"/>
        <v>1477448</v>
      </c>
      <c r="BF85" s="32">
        <f t="shared" si="12"/>
        <v>925817</v>
      </c>
      <c r="BG85" s="32">
        <f t="shared" si="12"/>
        <v>3214815</v>
      </c>
      <c r="BH85" s="32">
        <f t="shared" si="12"/>
        <v>237814</v>
      </c>
      <c r="BI85" s="32">
        <f t="shared" si="12"/>
        <v>0</v>
      </c>
      <c r="BJ85" s="32">
        <f t="shared" si="12"/>
        <v>1047408</v>
      </c>
      <c r="BK85" s="32">
        <f t="shared" si="12"/>
        <v>950401</v>
      </c>
      <c r="BL85" s="32">
        <f t="shared" si="12"/>
        <v>535667</v>
      </c>
      <c r="BM85" s="32">
        <f t="shared" si="12"/>
        <v>0</v>
      </c>
      <c r="BN85" s="32">
        <f t="shared" si="12"/>
        <v>1406932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816692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481056</v>
      </c>
      <c r="BW85" s="32">
        <f t="shared" si="13"/>
        <v>0</v>
      </c>
      <c r="BX85" s="32">
        <f t="shared" si="13"/>
        <v>0</v>
      </c>
      <c r="BY85" s="32">
        <f t="shared" si="13"/>
        <v>856644</v>
      </c>
      <c r="BZ85" s="32">
        <f t="shared" si="13"/>
        <v>0</v>
      </c>
      <c r="CA85" s="32">
        <f t="shared" si="13"/>
        <v>189868</v>
      </c>
      <c r="CB85" s="32">
        <f t="shared" si="13"/>
        <v>0</v>
      </c>
      <c r="CC85" s="32">
        <f t="shared" si="13"/>
        <v>0</v>
      </c>
      <c r="CD85" s="32">
        <f t="shared" si="13"/>
        <v>974848</v>
      </c>
      <c r="CE85" s="32">
        <f t="shared" si="11"/>
        <v>45614584</v>
      </c>
    </row>
    <row r="86" spans="1:84" x14ac:dyDescent="0.35">
      <c r="A86" s="39" t="s">
        <v>270</v>
      </c>
      <c r="B86" s="32"/>
      <c r="C86" s="29" t="s">
        <v>232</v>
      </c>
      <c r="D86" s="29" t="s">
        <v>232</v>
      </c>
      <c r="E86" s="29" t="s">
        <v>232</v>
      </c>
      <c r="F86" s="29" t="s">
        <v>232</v>
      </c>
      <c r="G86" s="29" t="s">
        <v>232</v>
      </c>
      <c r="H86" s="29" t="s">
        <v>232</v>
      </c>
      <c r="I86" s="29" t="s">
        <v>232</v>
      </c>
      <c r="J86" s="29" t="s">
        <v>232</v>
      </c>
      <c r="K86" s="36" t="s">
        <v>232</v>
      </c>
      <c r="L86" s="29" t="s">
        <v>232</v>
      </c>
      <c r="M86" s="29" t="s">
        <v>232</v>
      </c>
      <c r="N86" s="29" t="s">
        <v>232</v>
      </c>
      <c r="O86" s="29" t="s">
        <v>232</v>
      </c>
      <c r="P86" s="29" t="s">
        <v>232</v>
      </c>
      <c r="Q86" s="29" t="s">
        <v>232</v>
      </c>
      <c r="R86" s="29" t="s">
        <v>232</v>
      </c>
      <c r="S86" s="29" t="s">
        <v>232</v>
      </c>
      <c r="T86" s="29" t="s">
        <v>232</v>
      </c>
      <c r="U86" s="29" t="s">
        <v>232</v>
      </c>
      <c r="V86" s="29" t="s">
        <v>232</v>
      </c>
      <c r="W86" s="29" t="s">
        <v>232</v>
      </c>
      <c r="X86" s="29" t="s">
        <v>232</v>
      </c>
      <c r="Y86" s="29" t="s">
        <v>232</v>
      </c>
      <c r="Z86" s="29" t="s">
        <v>232</v>
      </c>
      <c r="AA86" s="29" t="s">
        <v>232</v>
      </c>
      <c r="AB86" s="29" t="s">
        <v>232</v>
      </c>
      <c r="AC86" s="29" t="s">
        <v>232</v>
      </c>
      <c r="AD86" s="29" t="s">
        <v>232</v>
      </c>
      <c r="AE86" s="29" t="s">
        <v>232</v>
      </c>
      <c r="AF86" s="29" t="s">
        <v>232</v>
      </c>
      <c r="AG86" s="29" t="s">
        <v>232</v>
      </c>
      <c r="AH86" s="29" t="s">
        <v>232</v>
      </c>
      <c r="AI86" s="29" t="s">
        <v>232</v>
      </c>
      <c r="AJ86" s="29" t="s">
        <v>232</v>
      </c>
      <c r="AK86" s="29" t="s">
        <v>232</v>
      </c>
      <c r="AL86" s="29" t="s">
        <v>232</v>
      </c>
      <c r="AM86" s="29" t="s">
        <v>232</v>
      </c>
      <c r="AN86" s="29" t="s">
        <v>232</v>
      </c>
      <c r="AO86" s="29" t="s">
        <v>232</v>
      </c>
      <c r="AP86" s="29" t="s">
        <v>232</v>
      </c>
      <c r="AQ86" s="29" t="s">
        <v>232</v>
      </c>
      <c r="AR86" s="29" t="s">
        <v>232</v>
      </c>
      <c r="AS86" s="29" t="s">
        <v>232</v>
      </c>
      <c r="AT86" s="29" t="s">
        <v>232</v>
      </c>
      <c r="AU86" s="29" t="s">
        <v>232</v>
      </c>
      <c r="AV86" s="29" t="s">
        <v>232</v>
      </c>
      <c r="AW86" s="29" t="s">
        <v>232</v>
      </c>
      <c r="AX86" s="29" t="s">
        <v>232</v>
      </c>
      <c r="AY86" s="29" t="s">
        <v>232</v>
      </c>
      <c r="AZ86" s="29" t="s">
        <v>232</v>
      </c>
      <c r="BA86" s="29" t="s">
        <v>232</v>
      </c>
      <c r="BB86" s="29" t="s">
        <v>232</v>
      </c>
      <c r="BC86" s="29" t="s">
        <v>232</v>
      </c>
      <c r="BD86" s="29" t="s">
        <v>232</v>
      </c>
      <c r="BE86" s="29" t="s">
        <v>232</v>
      </c>
      <c r="BF86" s="29" t="s">
        <v>232</v>
      </c>
      <c r="BG86" s="29" t="s">
        <v>232</v>
      </c>
      <c r="BH86" s="29" t="s">
        <v>232</v>
      </c>
      <c r="BI86" s="29" t="s">
        <v>232</v>
      </c>
      <c r="BJ86" s="29" t="s">
        <v>232</v>
      </c>
      <c r="BK86" s="29" t="s">
        <v>232</v>
      </c>
      <c r="BL86" s="29" t="s">
        <v>232</v>
      </c>
      <c r="BM86" s="29" t="s">
        <v>232</v>
      </c>
      <c r="BN86" s="29" t="s">
        <v>232</v>
      </c>
      <c r="BO86" s="29" t="s">
        <v>232</v>
      </c>
      <c r="BP86" s="29" t="s">
        <v>232</v>
      </c>
      <c r="BQ86" s="29" t="s">
        <v>232</v>
      </c>
      <c r="BR86" s="29" t="s">
        <v>232</v>
      </c>
      <c r="BS86" s="29" t="s">
        <v>232</v>
      </c>
      <c r="BT86" s="29" t="s">
        <v>232</v>
      </c>
      <c r="BU86" s="29" t="s">
        <v>232</v>
      </c>
      <c r="BV86" s="29" t="s">
        <v>232</v>
      </c>
      <c r="BW86" s="29" t="s">
        <v>232</v>
      </c>
      <c r="BX86" s="29" t="s">
        <v>232</v>
      </c>
      <c r="BY86" s="29" t="s">
        <v>232</v>
      </c>
      <c r="BZ86" s="29" t="s">
        <v>232</v>
      </c>
      <c r="CA86" s="29" t="s">
        <v>232</v>
      </c>
      <c r="CB86" s="29" t="s">
        <v>232</v>
      </c>
      <c r="CC86" s="29" t="s">
        <v>232</v>
      </c>
      <c r="CD86" s="29" t="s">
        <v>232</v>
      </c>
      <c r="CE86" s="35">
        <v>1217763</v>
      </c>
    </row>
    <row r="87" spans="1:84" x14ac:dyDescent="0.35">
      <c r="A87" s="26" t="s">
        <v>271</v>
      </c>
      <c r="B87" s="20"/>
      <c r="C87" s="24"/>
      <c r="D87" s="24"/>
      <c r="E87" s="24">
        <v>5192329</v>
      </c>
      <c r="F87" s="24"/>
      <c r="G87" s="24"/>
      <c r="H87" s="24"/>
      <c r="I87" s="24"/>
      <c r="J87" s="24">
        <v>218106</v>
      </c>
      <c r="K87" s="24"/>
      <c r="L87" s="24">
        <v>546200</v>
      </c>
      <c r="M87" s="24"/>
      <c r="N87" s="24">
        <v>4428194</v>
      </c>
      <c r="O87" s="24">
        <v>545360</v>
      </c>
      <c r="P87" s="24">
        <v>233209</v>
      </c>
      <c r="Q87" s="24"/>
      <c r="R87" s="24">
        <v>115083</v>
      </c>
      <c r="S87" s="24">
        <v>186854</v>
      </c>
      <c r="T87" s="24"/>
      <c r="U87" s="24">
        <v>637797</v>
      </c>
      <c r="V87" s="24">
        <v>13600</v>
      </c>
      <c r="W87" s="24">
        <v>17608</v>
      </c>
      <c r="X87" s="24">
        <v>184335</v>
      </c>
      <c r="Y87" s="24">
        <v>76614</v>
      </c>
      <c r="Z87" s="24"/>
      <c r="AA87" s="24"/>
      <c r="AB87" s="24">
        <v>1486409</v>
      </c>
      <c r="AC87" s="24"/>
      <c r="AD87" s="24"/>
      <c r="AE87" s="24">
        <v>254327</v>
      </c>
      <c r="AF87" s="24"/>
      <c r="AG87" s="24">
        <v>408709</v>
      </c>
      <c r="AH87" s="24"/>
      <c r="AI87" s="24"/>
      <c r="AJ87" s="24">
        <v>661097</v>
      </c>
      <c r="AK87" s="24">
        <v>36672</v>
      </c>
      <c r="AL87" s="24">
        <v>4695</v>
      </c>
      <c r="AM87" s="24"/>
      <c r="AN87" s="24"/>
      <c r="AO87" s="24">
        <v>4340</v>
      </c>
      <c r="AP87" s="24"/>
      <c r="AQ87" s="24"/>
      <c r="AR87" s="24"/>
      <c r="AS87" s="24"/>
      <c r="AT87" s="24"/>
      <c r="AU87" s="24"/>
      <c r="AV87" s="24"/>
      <c r="AW87" s="29" t="s">
        <v>232</v>
      </c>
      <c r="AX87" s="29" t="s">
        <v>232</v>
      </c>
      <c r="AY87" s="29" t="s">
        <v>232</v>
      </c>
      <c r="AZ87" s="29" t="s">
        <v>232</v>
      </c>
      <c r="BA87" s="29" t="s">
        <v>232</v>
      </c>
      <c r="BB87" s="29" t="s">
        <v>232</v>
      </c>
      <c r="BC87" s="29" t="s">
        <v>232</v>
      </c>
      <c r="BD87" s="29" t="s">
        <v>232</v>
      </c>
      <c r="BE87" s="29" t="s">
        <v>232</v>
      </c>
      <c r="BF87" s="29" t="s">
        <v>232</v>
      </c>
      <c r="BG87" s="29" t="s">
        <v>232</v>
      </c>
      <c r="BH87" s="29" t="s">
        <v>232</v>
      </c>
      <c r="BI87" s="29" t="s">
        <v>232</v>
      </c>
      <c r="BJ87" s="29" t="s">
        <v>232</v>
      </c>
      <c r="BK87" s="29" t="s">
        <v>232</v>
      </c>
      <c r="BL87" s="29" t="s">
        <v>232</v>
      </c>
      <c r="BM87" s="29" t="s">
        <v>232</v>
      </c>
      <c r="BN87" s="29" t="s">
        <v>232</v>
      </c>
      <c r="BO87" s="29" t="s">
        <v>232</v>
      </c>
      <c r="BP87" s="29" t="s">
        <v>232</v>
      </c>
      <c r="BQ87" s="29" t="s">
        <v>232</v>
      </c>
      <c r="BR87" s="29" t="s">
        <v>232</v>
      </c>
      <c r="BS87" s="29" t="s">
        <v>232</v>
      </c>
      <c r="BT87" s="29" t="s">
        <v>232</v>
      </c>
      <c r="BU87" s="29" t="s">
        <v>232</v>
      </c>
      <c r="BV87" s="29" t="s">
        <v>232</v>
      </c>
      <c r="BW87" s="29" t="s">
        <v>232</v>
      </c>
      <c r="BX87" s="29" t="s">
        <v>232</v>
      </c>
      <c r="BY87" s="29" t="s">
        <v>232</v>
      </c>
      <c r="BZ87" s="29" t="s">
        <v>232</v>
      </c>
      <c r="CA87" s="29" t="s">
        <v>232</v>
      </c>
      <c r="CB87" s="29" t="s">
        <v>232</v>
      </c>
      <c r="CC87" s="29" t="s">
        <v>232</v>
      </c>
      <c r="CD87" s="29" t="s">
        <v>232</v>
      </c>
      <c r="CE87" s="32">
        <f t="shared" ref="CE87:CE94" si="14">SUM(C87:CD87)</f>
        <v>15251538</v>
      </c>
    </row>
    <row r="88" spans="1:84" x14ac:dyDescent="0.35">
      <c r="A88" s="26" t="s">
        <v>272</v>
      </c>
      <c r="B88" s="20"/>
      <c r="C88" s="24"/>
      <c r="D88" s="24"/>
      <c r="E88" s="24">
        <v>1230497</v>
      </c>
      <c r="F88" s="24"/>
      <c r="G88" s="24"/>
      <c r="H88" s="24"/>
      <c r="I88" s="24"/>
      <c r="J88" s="24">
        <v>726</v>
      </c>
      <c r="K88" s="24"/>
      <c r="L88" s="24">
        <v>0</v>
      </c>
      <c r="M88" s="24"/>
      <c r="N88" s="24">
        <v>0</v>
      </c>
      <c r="O88" s="24">
        <v>104980</v>
      </c>
      <c r="P88" s="24">
        <v>3466080</v>
      </c>
      <c r="Q88" s="24"/>
      <c r="R88" s="24">
        <v>1217821</v>
      </c>
      <c r="S88" s="24">
        <v>2012284</v>
      </c>
      <c r="T88" s="24"/>
      <c r="U88" s="24">
        <v>6648180</v>
      </c>
      <c r="V88" s="24">
        <v>312242</v>
      </c>
      <c r="W88" s="24">
        <v>1220248</v>
      </c>
      <c r="X88" s="24">
        <v>3017389</v>
      </c>
      <c r="Y88" s="24">
        <v>3397410</v>
      </c>
      <c r="Z88" s="24"/>
      <c r="AA88" s="24"/>
      <c r="AB88" s="24">
        <v>5840221</v>
      </c>
      <c r="AC88" s="24"/>
      <c r="AD88" s="24"/>
      <c r="AE88" s="24">
        <v>2711555</v>
      </c>
      <c r="AF88" s="24"/>
      <c r="AG88" s="24">
        <v>10640075</v>
      </c>
      <c r="AH88" s="24"/>
      <c r="AI88" s="24"/>
      <c r="AJ88" s="24">
        <v>7221435</v>
      </c>
      <c r="AK88" s="24">
        <v>117585</v>
      </c>
      <c r="AL88" s="24">
        <v>87576</v>
      </c>
      <c r="AM88" s="24"/>
      <c r="AN88" s="24"/>
      <c r="AO88" s="24">
        <v>90206</v>
      </c>
      <c r="AP88" s="24"/>
      <c r="AQ88" s="24"/>
      <c r="AR88" s="24"/>
      <c r="AS88" s="24"/>
      <c r="AT88" s="24"/>
      <c r="AU88" s="24"/>
      <c r="AV88" s="24"/>
      <c r="AW88" s="29" t="s">
        <v>232</v>
      </c>
      <c r="AX88" s="29" t="s">
        <v>232</v>
      </c>
      <c r="AY88" s="29" t="s">
        <v>232</v>
      </c>
      <c r="AZ88" s="29" t="s">
        <v>232</v>
      </c>
      <c r="BA88" s="29" t="s">
        <v>232</v>
      </c>
      <c r="BB88" s="29" t="s">
        <v>232</v>
      </c>
      <c r="BC88" s="29" t="s">
        <v>232</v>
      </c>
      <c r="BD88" s="29" t="s">
        <v>232</v>
      </c>
      <c r="BE88" s="29" t="s">
        <v>232</v>
      </c>
      <c r="BF88" s="29" t="s">
        <v>232</v>
      </c>
      <c r="BG88" s="29" t="s">
        <v>232</v>
      </c>
      <c r="BH88" s="29" t="s">
        <v>232</v>
      </c>
      <c r="BI88" s="29" t="s">
        <v>232</v>
      </c>
      <c r="BJ88" s="29" t="s">
        <v>232</v>
      </c>
      <c r="BK88" s="29" t="s">
        <v>232</v>
      </c>
      <c r="BL88" s="29" t="s">
        <v>232</v>
      </c>
      <c r="BM88" s="29" t="s">
        <v>232</v>
      </c>
      <c r="BN88" s="29" t="s">
        <v>232</v>
      </c>
      <c r="BO88" s="29" t="s">
        <v>232</v>
      </c>
      <c r="BP88" s="29" t="s">
        <v>232</v>
      </c>
      <c r="BQ88" s="29" t="s">
        <v>232</v>
      </c>
      <c r="BR88" s="29" t="s">
        <v>232</v>
      </c>
      <c r="BS88" s="29" t="s">
        <v>232</v>
      </c>
      <c r="BT88" s="29" t="s">
        <v>232</v>
      </c>
      <c r="BU88" s="29" t="s">
        <v>232</v>
      </c>
      <c r="BV88" s="29" t="s">
        <v>232</v>
      </c>
      <c r="BW88" s="29" t="s">
        <v>232</v>
      </c>
      <c r="BX88" s="29" t="s">
        <v>232</v>
      </c>
      <c r="BY88" s="29" t="s">
        <v>232</v>
      </c>
      <c r="BZ88" s="29" t="s">
        <v>232</v>
      </c>
      <c r="CA88" s="29" t="s">
        <v>232</v>
      </c>
      <c r="CB88" s="29" t="s">
        <v>232</v>
      </c>
      <c r="CC88" s="29" t="s">
        <v>232</v>
      </c>
      <c r="CD88" s="29" t="s">
        <v>232</v>
      </c>
      <c r="CE88" s="32">
        <f t="shared" si="14"/>
        <v>49336510</v>
      </c>
    </row>
    <row r="89" spans="1:84" x14ac:dyDescent="0.35">
      <c r="A89" s="26" t="s">
        <v>273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6422826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218832</v>
      </c>
      <c r="K89" s="32">
        <f t="shared" si="15"/>
        <v>0</v>
      </c>
      <c r="L89" s="32">
        <f t="shared" si="15"/>
        <v>546200</v>
      </c>
      <c r="M89" s="32">
        <f t="shared" si="15"/>
        <v>0</v>
      </c>
      <c r="N89" s="32">
        <f t="shared" si="15"/>
        <v>4428194</v>
      </c>
      <c r="O89" s="32">
        <f t="shared" si="15"/>
        <v>650340</v>
      </c>
      <c r="P89" s="32">
        <f t="shared" si="15"/>
        <v>3699289</v>
      </c>
      <c r="Q89" s="32">
        <f t="shared" si="15"/>
        <v>0</v>
      </c>
      <c r="R89" s="32">
        <f t="shared" si="15"/>
        <v>1332904</v>
      </c>
      <c r="S89" s="32">
        <f t="shared" si="15"/>
        <v>2199138</v>
      </c>
      <c r="T89" s="32">
        <f t="shared" si="15"/>
        <v>0</v>
      </c>
      <c r="U89" s="32">
        <f t="shared" si="15"/>
        <v>7285977</v>
      </c>
      <c r="V89" s="32">
        <f t="shared" si="15"/>
        <v>325842</v>
      </c>
      <c r="W89" s="32">
        <f t="shared" si="15"/>
        <v>1237856</v>
      </c>
      <c r="X89" s="32">
        <f t="shared" si="15"/>
        <v>3201724</v>
      </c>
      <c r="Y89" s="32">
        <f t="shared" si="15"/>
        <v>3474024</v>
      </c>
      <c r="Z89" s="32">
        <f t="shared" si="15"/>
        <v>0</v>
      </c>
      <c r="AA89" s="32">
        <f t="shared" si="15"/>
        <v>0</v>
      </c>
      <c r="AB89" s="32">
        <f t="shared" si="15"/>
        <v>7326630</v>
      </c>
      <c r="AC89" s="32">
        <f t="shared" si="15"/>
        <v>0</v>
      </c>
      <c r="AD89" s="32">
        <f t="shared" si="15"/>
        <v>0</v>
      </c>
      <c r="AE89" s="32">
        <f t="shared" si="15"/>
        <v>2965882</v>
      </c>
      <c r="AF89" s="32">
        <f t="shared" si="15"/>
        <v>0</v>
      </c>
      <c r="AG89" s="32">
        <f t="shared" si="15"/>
        <v>11048784</v>
      </c>
      <c r="AH89" s="32">
        <f t="shared" si="15"/>
        <v>0</v>
      </c>
      <c r="AI89" s="32">
        <f t="shared" si="15"/>
        <v>0</v>
      </c>
      <c r="AJ89" s="32">
        <f t="shared" si="15"/>
        <v>7882532</v>
      </c>
      <c r="AK89" s="32">
        <f t="shared" si="15"/>
        <v>154257</v>
      </c>
      <c r="AL89" s="32">
        <f t="shared" si="15"/>
        <v>92271</v>
      </c>
      <c r="AM89" s="32">
        <f t="shared" si="15"/>
        <v>0</v>
      </c>
      <c r="AN89" s="32">
        <f t="shared" si="15"/>
        <v>0</v>
      </c>
      <c r="AO89" s="32">
        <f t="shared" si="15"/>
        <v>94546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232</v>
      </c>
      <c r="AX89" s="29" t="s">
        <v>232</v>
      </c>
      <c r="AY89" s="29" t="s">
        <v>232</v>
      </c>
      <c r="AZ89" s="29" t="s">
        <v>232</v>
      </c>
      <c r="BA89" s="29" t="s">
        <v>232</v>
      </c>
      <c r="BB89" s="29" t="s">
        <v>232</v>
      </c>
      <c r="BC89" s="29" t="s">
        <v>232</v>
      </c>
      <c r="BD89" s="29" t="s">
        <v>232</v>
      </c>
      <c r="BE89" s="29" t="s">
        <v>232</v>
      </c>
      <c r="BF89" s="29" t="s">
        <v>232</v>
      </c>
      <c r="BG89" s="29" t="s">
        <v>232</v>
      </c>
      <c r="BH89" s="29" t="s">
        <v>232</v>
      </c>
      <c r="BI89" s="29" t="s">
        <v>232</v>
      </c>
      <c r="BJ89" s="29" t="s">
        <v>232</v>
      </c>
      <c r="BK89" s="29" t="s">
        <v>232</v>
      </c>
      <c r="BL89" s="29" t="s">
        <v>232</v>
      </c>
      <c r="BM89" s="29" t="s">
        <v>232</v>
      </c>
      <c r="BN89" s="29" t="s">
        <v>232</v>
      </c>
      <c r="BO89" s="29" t="s">
        <v>232</v>
      </c>
      <c r="BP89" s="29" t="s">
        <v>232</v>
      </c>
      <c r="BQ89" s="29" t="s">
        <v>232</v>
      </c>
      <c r="BR89" s="29" t="s">
        <v>232</v>
      </c>
      <c r="BS89" s="29" t="s">
        <v>232</v>
      </c>
      <c r="BT89" s="29" t="s">
        <v>232</v>
      </c>
      <c r="BU89" s="29" t="s">
        <v>232</v>
      </c>
      <c r="BV89" s="29" t="s">
        <v>232</v>
      </c>
      <c r="BW89" s="29" t="s">
        <v>232</v>
      </c>
      <c r="BX89" s="29" t="s">
        <v>232</v>
      </c>
      <c r="BY89" s="29" t="s">
        <v>232</v>
      </c>
      <c r="BZ89" s="29" t="s">
        <v>232</v>
      </c>
      <c r="CA89" s="29" t="s">
        <v>232</v>
      </c>
      <c r="CB89" s="29" t="s">
        <v>232</v>
      </c>
      <c r="CC89" s="29" t="s">
        <v>232</v>
      </c>
      <c r="CD89" s="29" t="s">
        <v>232</v>
      </c>
      <c r="CE89" s="32">
        <f t="shared" si="14"/>
        <v>64588048</v>
      </c>
    </row>
    <row r="90" spans="1:84" x14ac:dyDescent="0.35">
      <c r="A90" s="39" t="s">
        <v>274</v>
      </c>
      <c r="B90" s="32"/>
      <c r="C90" s="24"/>
      <c r="D90" s="24"/>
      <c r="E90" s="24">
        <v>4204</v>
      </c>
      <c r="F90" s="24"/>
      <c r="G90" s="24"/>
      <c r="H90" s="24"/>
      <c r="I90" s="24"/>
      <c r="J90" s="24">
        <v>240</v>
      </c>
      <c r="K90" s="24"/>
      <c r="L90" s="24">
        <v>1181</v>
      </c>
      <c r="M90" s="24"/>
      <c r="N90" s="24"/>
      <c r="O90" s="24">
        <v>1132</v>
      </c>
      <c r="P90" s="24">
        <v>4746</v>
      </c>
      <c r="Q90" s="24"/>
      <c r="R90" s="24">
        <v>460</v>
      </c>
      <c r="S90" s="24">
        <v>542</v>
      </c>
      <c r="T90" s="24"/>
      <c r="U90" s="24">
        <v>1661</v>
      </c>
      <c r="V90" s="24">
        <v>107</v>
      </c>
      <c r="W90" s="24">
        <v>406</v>
      </c>
      <c r="X90" s="24">
        <v>1051</v>
      </c>
      <c r="Y90" s="24">
        <v>1141</v>
      </c>
      <c r="Z90" s="24"/>
      <c r="AA90" s="24"/>
      <c r="AB90" s="24">
        <v>330</v>
      </c>
      <c r="AC90" s="24"/>
      <c r="AD90" s="24"/>
      <c r="AE90" s="24">
        <v>4256</v>
      </c>
      <c r="AF90" s="24"/>
      <c r="AG90" s="24">
        <v>2445</v>
      </c>
      <c r="AH90" s="24"/>
      <c r="AI90" s="24"/>
      <c r="AJ90" s="24">
        <v>18202</v>
      </c>
      <c r="AK90" s="24">
        <v>221</v>
      </c>
      <c r="AL90" s="24">
        <v>132</v>
      </c>
      <c r="AM90" s="24"/>
      <c r="AN90" s="24"/>
      <c r="AO90" s="24">
        <v>851</v>
      </c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1472</v>
      </c>
      <c r="AZ90" s="24">
        <v>1263</v>
      </c>
      <c r="BA90" s="24">
        <v>695</v>
      </c>
      <c r="BB90" s="24">
        <v>14</v>
      </c>
      <c r="BC90" s="24"/>
      <c r="BD90" s="24">
        <v>1186</v>
      </c>
      <c r="BE90" s="24">
        <v>20395</v>
      </c>
      <c r="BF90" s="24">
        <v>535</v>
      </c>
      <c r="BG90" s="24">
        <v>944</v>
      </c>
      <c r="BH90" s="24"/>
      <c r="BI90" s="24"/>
      <c r="BJ90" s="24"/>
      <c r="BK90" s="24">
        <v>3396</v>
      </c>
      <c r="BL90" s="24">
        <v>1586</v>
      </c>
      <c r="BM90" s="24"/>
      <c r="BN90" s="24">
        <v>5548</v>
      </c>
      <c r="BO90" s="24"/>
      <c r="BP90" s="24"/>
      <c r="BQ90" s="24"/>
      <c r="BR90" s="24">
        <v>3375</v>
      </c>
      <c r="BS90" s="24"/>
      <c r="BT90" s="24"/>
      <c r="BU90" s="24"/>
      <c r="BV90" s="24">
        <v>1949</v>
      </c>
      <c r="BW90" s="24"/>
      <c r="BX90" s="24"/>
      <c r="BY90" s="24">
        <v>1341</v>
      </c>
      <c r="BZ90" s="24"/>
      <c r="CA90" s="24">
        <v>927</v>
      </c>
      <c r="CB90" s="24"/>
      <c r="CC90" s="24"/>
      <c r="CD90" s="264" t="s">
        <v>232</v>
      </c>
      <c r="CE90" s="32">
        <f t="shared" si="14"/>
        <v>87934</v>
      </c>
      <c r="CF90" s="32">
        <f>BE59-CE90</f>
        <v>0</v>
      </c>
    </row>
    <row r="91" spans="1:84" x14ac:dyDescent="0.35">
      <c r="A91" s="26" t="s">
        <v>275</v>
      </c>
      <c r="B91" s="20"/>
      <c r="C91" s="24"/>
      <c r="D91" s="24"/>
      <c r="E91" s="24">
        <v>4389</v>
      </c>
      <c r="F91" s="24"/>
      <c r="G91" s="24"/>
      <c r="H91" s="24"/>
      <c r="I91" s="24"/>
      <c r="J91" s="24">
        <v>251</v>
      </c>
      <c r="K91" s="24"/>
      <c r="L91" s="24">
        <v>1233</v>
      </c>
      <c r="M91" s="24"/>
      <c r="N91" s="24"/>
      <c r="O91" s="24"/>
      <c r="P91" s="24"/>
      <c r="Q91" s="24"/>
      <c r="R91" s="24"/>
      <c r="S91" s="24"/>
      <c r="T91" s="24"/>
      <c r="U91" s="24"/>
      <c r="V91" s="24">
        <v>0</v>
      </c>
      <c r="W91" s="24">
        <v>0</v>
      </c>
      <c r="X91" s="24">
        <v>0</v>
      </c>
      <c r="Y91" s="24">
        <v>0</v>
      </c>
      <c r="Z91" s="24"/>
      <c r="AA91" s="24"/>
      <c r="AB91" s="24"/>
      <c r="AC91" s="24"/>
      <c r="AD91" s="24"/>
      <c r="AE91" s="24">
        <v>0</v>
      </c>
      <c r="AF91" s="24"/>
      <c r="AG91" s="24"/>
      <c r="AH91" s="24"/>
      <c r="AI91" s="24"/>
      <c r="AJ91" s="24"/>
      <c r="AK91" s="24">
        <v>0</v>
      </c>
      <c r="AL91" s="24">
        <v>0</v>
      </c>
      <c r="AM91" s="24"/>
      <c r="AN91" s="24"/>
      <c r="AO91" s="24">
        <v>888</v>
      </c>
      <c r="AP91" s="24"/>
      <c r="AQ91" s="24"/>
      <c r="AR91" s="24"/>
      <c r="AS91" s="24"/>
      <c r="AT91" s="24"/>
      <c r="AU91" s="24"/>
      <c r="AV91" s="24"/>
      <c r="AW91" s="24"/>
      <c r="AX91" s="321" t="s">
        <v>232</v>
      </c>
      <c r="AY91" s="321" t="s">
        <v>232</v>
      </c>
      <c r="AZ91" s="24">
        <v>24859</v>
      </c>
      <c r="BA91" s="24"/>
      <c r="BB91" s="24"/>
      <c r="BC91" s="24"/>
      <c r="BD91" s="29" t="s">
        <v>232</v>
      </c>
      <c r="BE91" s="29" t="s">
        <v>232</v>
      </c>
      <c r="BF91" s="24"/>
      <c r="BG91" s="29" t="s">
        <v>232</v>
      </c>
      <c r="BH91" s="24"/>
      <c r="BI91" s="24"/>
      <c r="BJ91" s="29" t="s">
        <v>232</v>
      </c>
      <c r="BK91" s="24"/>
      <c r="BL91" s="24"/>
      <c r="BM91" s="24"/>
      <c r="BN91" s="29" t="s">
        <v>232</v>
      </c>
      <c r="BO91" s="29" t="s">
        <v>232</v>
      </c>
      <c r="BP91" s="29" t="s">
        <v>232</v>
      </c>
      <c r="BQ91" s="29" t="s">
        <v>232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232</v>
      </c>
      <c r="CD91" s="29" t="s">
        <v>232</v>
      </c>
      <c r="CE91" s="32">
        <f t="shared" si="14"/>
        <v>31620</v>
      </c>
      <c r="CF91" s="32">
        <f>AY59-CE91</f>
        <v>0</v>
      </c>
    </row>
    <row r="92" spans="1:84" x14ac:dyDescent="0.35">
      <c r="A92" s="26" t="s">
        <v>276</v>
      </c>
      <c r="B92" s="20"/>
      <c r="C92" s="24"/>
      <c r="D92" s="24"/>
      <c r="E92" s="24">
        <v>17252</v>
      </c>
      <c r="F92" s="24"/>
      <c r="G92" s="24"/>
      <c r="H92" s="24"/>
      <c r="I92" s="24"/>
      <c r="J92" s="24">
        <v>985</v>
      </c>
      <c r="K92" s="24"/>
      <c r="L92" s="24">
        <v>4845</v>
      </c>
      <c r="M92" s="24"/>
      <c r="N92" s="24">
        <v>101282</v>
      </c>
      <c r="O92" s="24">
        <v>3188</v>
      </c>
      <c r="P92" s="24">
        <v>18832</v>
      </c>
      <c r="Q92" s="24"/>
      <c r="R92" s="24"/>
      <c r="S92" s="24"/>
      <c r="T92" s="24"/>
      <c r="U92" s="24">
        <v>6094</v>
      </c>
      <c r="V92" s="24">
        <v>271</v>
      </c>
      <c r="W92" s="24">
        <v>1029</v>
      </c>
      <c r="X92" s="24">
        <v>2661</v>
      </c>
      <c r="Y92" s="24">
        <v>2886</v>
      </c>
      <c r="Z92" s="24"/>
      <c r="AA92" s="24"/>
      <c r="AB92" s="24">
        <v>811</v>
      </c>
      <c r="AC92" s="24"/>
      <c r="AD92" s="24"/>
      <c r="AE92" s="24">
        <v>5396</v>
      </c>
      <c r="AF92" s="24"/>
      <c r="AG92" s="24">
        <v>16529</v>
      </c>
      <c r="AH92" s="24"/>
      <c r="AI92" s="24"/>
      <c r="AJ92" s="24">
        <v>35613</v>
      </c>
      <c r="AK92" s="24">
        <v>281</v>
      </c>
      <c r="AL92" s="24">
        <v>168</v>
      </c>
      <c r="AM92" s="24"/>
      <c r="AN92" s="24"/>
      <c r="AO92" s="24">
        <v>3491</v>
      </c>
      <c r="AP92" s="24"/>
      <c r="AQ92" s="24"/>
      <c r="AR92" s="24"/>
      <c r="AS92" s="24"/>
      <c r="AT92" s="24"/>
      <c r="AU92" s="24"/>
      <c r="AV92" s="24"/>
      <c r="AW92" s="24"/>
      <c r="AX92" s="321" t="s">
        <v>232</v>
      </c>
      <c r="AY92" s="321" t="s">
        <v>232</v>
      </c>
      <c r="AZ92" s="29" t="s">
        <v>232</v>
      </c>
      <c r="BA92" s="24"/>
      <c r="BB92" s="24"/>
      <c r="BC92" s="24"/>
      <c r="BD92" s="29" t="s">
        <v>232</v>
      </c>
      <c r="BE92" s="29" t="s">
        <v>232</v>
      </c>
      <c r="BF92" s="29" t="s">
        <v>232</v>
      </c>
      <c r="BG92" s="29" t="s">
        <v>232</v>
      </c>
      <c r="BH92" s="24"/>
      <c r="BI92" s="24"/>
      <c r="BJ92" s="29" t="s">
        <v>232</v>
      </c>
      <c r="BK92" s="24"/>
      <c r="BL92" s="24"/>
      <c r="BM92" s="24"/>
      <c r="BN92" s="29" t="s">
        <v>232</v>
      </c>
      <c r="BO92" s="29" t="s">
        <v>232</v>
      </c>
      <c r="BP92" s="29" t="s">
        <v>232</v>
      </c>
      <c r="BQ92" s="29" t="s">
        <v>232</v>
      </c>
      <c r="BR92" s="29" t="s">
        <v>232</v>
      </c>
      <c r="BS92" s="24"/>
      <c r="BT92" s="24"/>
      <c r="BU92" s="24"/>
      <c r="BV92" s="24">
        <v>549</v>
      </c>
      <c r="BW92" s="24"/>
      <c r="BX92" s="24"/>
      <c r="BY92" s="24">
        <v>102</v>
      </c>
      <c r="BZ92" s="24"/>
      <c r="CA92" s="24"/>
      <c r="CB92" s="24"/>
      <c r="CC92" s="29" t="s">
        <v>232</v>
      </c>
      <c r="CD92" s="29" t="s">
        <v>232</v>
      </c>
      <c r="CE92" s="32">
        <f t="shared" si="14"/>
        <v>222265</v>
      </c>
      <c r="CF92" s="20"/>
    </row>
    <row r="93" spans="1:84" x14ac:dyDescent="0.35">
      <c r="A93" s="26" t="s">
        <v>277</v>
      </c>
      <c r="B93" s="20"/>
      <c r="C93" s="24"/>
      <c r="D93" s="24"/>
      <c r="E93" s="24">
        <v>4777</v>
      </c>
      <c r="F93" s="24"/>
      <c r="G93" s="24"/>
      <c r="H93" s="24"/>
      <c r="I93" s="24"/>
      <c r="J93" s="24">
        <v>273</v>
      </c>
      <c r="K93" s="24"/>
      <c r="L93" s="24">
        <v>1341</v>
      </c>
      <c r="M93" s="24"/>
      <c r="N93" s="24">
        <v>9229</v>
      </c>
      <c r="O93" s="24">
        <v>462</v>
      </c>
      <c r="P93" s="24">
        <v>2760</v>
      </c>
      <c r="Q93" s="24"/>
      <c r="R93" s="24"/>
      <c r="S93" s="24"/>
      <c r="T93" s="24"/>
      <c r="U93" s="24"/>
      <c r="V93" s="24">
        <v>69</v>
      </c>
      <c r="W93" s="24">
        <v>262</v>
      </c>
      <c r="X93" s="24">
        <v>678</v>
      </c>
      <c r="Y93" s="24">
        <v>735</v>
      </c>
      <c r="Z93" s="24"/>
      <c r="AA93" s="24"/>
      <c r="AB93" s="24"/>
      <c r="AC93" s="24"/>
      <c r="AD93" s="24"/>
      <c r="AE93" s="24">
        <v>1642</v>
      </c>
      <c r="AF93" s="24"/>
      <c r="AG93" s="24">
        <v>4656</v>
      </c>
      <c r="AH93" s="24"/>
      <c r="AI93" s="24"/>
      <c r="AJ93" s="24">
        <v>257</v>
      </c>
      <c r="AK93" s="24">
        <v>1642</v>
      </c>
      <c r="AL93" s="24">
        <v>0</v>
      </c>
      <c r="AM93" s="24"/>
      <c r="AN93" s="24"/>
      <c r="AO93" s="24">
        <v>967</v>
      </c>
      <c r="AP93" s="24"/>
      <c r="AQ93" s="24"/>
      <c r="AR93" s="24"/>
      <c r="AS93" s="24"/>
      <c r="AT93" s="24"/>
      <c r="AU93" s="24"/>
      <c r="AV93" s="24"/>
      <c r="AW93" s="24"/>
      <c r="AX93" s="321" t="s">
        <v>232</v>
      </c>
      <c r="AY93" s="321" t="s">
        <v>232</v>
      </c>
      <c r="AZ93" s="29" t="s">
        <v>232</v>
      </c>
      <c r="BA93" s="29" t="s">
        <v>232</v>
      </c>
      <c r="BB93" s="24"/>
      <c r="BC93" s="24"/>
      <c r="BD93" s="29" t="s">
        <v>232</v>
      </c>
      <c r="BE93" s="29" t="s">
        <v>232</v>
      </c>
      <c r="BF93" s="29" t="s">
        <v>232</v>
      </c>
      <c r="BG93" s="29" t="s">
        <v>232</v>
      </c>
      <c r="BH93" s="24"/>
      <c r="BI93" s="24"/>
      <c r="BJ93" s="29" t="s">
        <v>232</v>
      </c>
      <c r="BK93" s="24"/>
      <c r="BL93" s="24"/>
      <c r="BM93" s="24"/>
      <c r="BN93" s="29" t="s">
        <v>232</v>
      </c>
      <c r="BO93" s="29" t="s">
        <v>232</v>
      </c>
      <c r="BP93" s="29" t="s">
        <v>232</v>
      </c>
      <c r="BQ93" s="29" t="s">
        <v>232</v>
      </c>
      <c r="BR93" s="29" t="s">
        <v>232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232</v>
      </c>
      <c r="CD93" s="29" t="s">
        <v>232</v>
      </c>
      <c r="CE93" s="32">
        <f t="shared" si="14"/>
        <v>29750</v>
      </c>
      <c r="CF93" s="32">
        <f>BA59</f>
        <v>0</v>
      </c>
    </row>
    <row r="94" spans="1:84" x14ac:dyDescent="0.35">
      <c r="A94" s="26" t="s">
        <v>278</v>
      </c>
      <c r="B94" s="20"/>
      <c r="C94" s="315"/>
      <c r="D94" s="315"/>
      <c r="E94" s="315">
        <v>13.47</v>
      </c>
      <c r="F94" s="315"/>
      <c r="G94" s="315"/>
      <c r="H94" s="315"/>
      <c r="I94" s="315"/>
      <c r="J94" s="315">
        <v>0.77</v>
      </c>
      <c r="K94" s="315"/>
      <c r="L94" s="315">
        <v>3.78</v>
      </c>
      <c r="M94" s="315"/>
      <c r="N94" s="315">
        <v>37.840000000000003</v>
      </c>
      <c r="O94" s="315">
        <v>2.36</v>
      </c>
      <c r="P94" s="316">
        <v>4.4800000000000004</v>
      </c>
      <c r="Q94" s="316"/>
      <c r="R94" s="316"/>
      <c r="S94" s="317"/>
      <c r="T94" s="317"/>
      <c r="U94" s="318"/>
      <c r="V94" s="316">
        <v>0</v>
      </c>
      <c r="W94" s="316">
        <v>0</v>
      </c>
      <c r="X94" s="316">
        <v>0</v>
      </c>
      <c r="Y94" s="316">
        <v>0</v>
      </c>
      <c r="Z94" s="316"/>
      <c r="AA94" s="316"/>
      <c r="AB94" s="317">
        <v>1.19</v>
      </c>
      <c r="AC94" s="316"/>
      <c r="AD94" s="316"/>
      <c r="AE94" s="316">
        <v>0</v>
      </c>
      <c r="AF94" s="316"/>
      <c r="AG94" s="316">
        <v>12.42</v>
      </c>
      <c r="AH94" s="316"/>
      <c r="AI94" s="316"/>
      <c r="AJ94" s="316">
        <v>12.71</v>
      </c>
      <c r="AK94" s="316">
        <v>0</v>
      </c>
      <c r="AL94" s="316">
        <v>0</v>
      </c>
      <c r="AM94" s="316"/>
      <c r="AN94" s="316"/>
      <c r="AO94" s="316">
        <v>2.73</v>
      </c>
      <c r="AP94" s="316"/>
      <c r="AQ94" s="316"/>
      <c r="AR94" s="316"/>
      <c r="AS94" s="316"/>
      <c r="AT94" s="316"/>
      <c r="AU94" s="316"/>
      <c r="AV94" s="317"/>
      <c r="AW94" s="321" t="s">
        <v>232</v>
      </c>
      <c r="AX94" s="321" t="s">
        <v>232</v>
      </c>
      <c r="AY94" s="321" t="s">
        <v>232</v>
      </c>
      <c r="AZ94" s="29" t="s">
        <v>232</v>
      </c>
      <c r="BA94" s="29" t="s">
        <v>232</v>
      </c>
      <c r="BB94" s="29" t="s">
        <v>232</v>
      </c>
      <c r="BC94" s="29" t="s">
        <v>232</v>
      </c>
      <c r="BD94" s="29" t="s">
        <v>232</v>
      </c>
      <c r="BE94" s="29" t="s">
        <v>232</v>
      </c>
      <c r="BF94" s="29" t="s">
        <v>232</v>
      </c>
      <c r="BG94" s="29" t="s">
        <v>232</v>
      </c>
      <c r="BH94" s="29" t="s">
        <v>232</v>
      </c>
      <c r="BI94" s="29" t="s">
        <v>232</v>
      </c>
      <c r="BJ94" s="29" t="s">
        <v>232</v>
      </c>
      <c r="BK94" s="29" t="s">
        <v>232</v>
      </c>
      <c r="BL94" s="29" t="s">
        <v>232</v>
      </c>
      <c r="BM94" s="29" t="s">
        <v>232</v>
      </c>
      <c r="BN94" s="29" t="s">
        <v>232</v>
      </c>
      <c r="BO94" s="29" t="s">
        <v>232</v>
      </c>
      <c r="BP94" s="29" t="s">
        <v>232</v>
      </c>
      <c r="BQ94" s="29" t="s">
        <v>232</v>
      </c>
      <c r="BR94" s="29" t="s">
        <v>232</v>
      </c>
      <c r="BS94" s="29" t="s">
        <v>232</v>
      </c>
      <c r="BT94" s="29" t="s">
        <v>232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232</v>
      </c>
      <c r="CD94" s="29" t="s">
        <v>232</v>
      </c>
      <c r="CE94" s="267">
        <f t="shared" si="14"/>
        <v>91.750000000000014</v>
      </c>
      <c r="CF94" s="37"/>
    </row>
    <row r="95" spans="1:84" x14ac:dyDescent="0.35">
      <c r="A95" s="38" t="s">
        <v>279</v>
      </c>
      <c r="B95" s="38"/>
      <c r="C95" s="38"/>
      <c r="D95" s="38"/>
      <c r="E95" s="38"/>
    </row>
    <row r="96" spans="1:84" x14ac:dyDescent="0.35">
      <c r="A96" s="39" t="s">
        <v>280</v>
      </c>
      <c r="B96" s="40"/>
      <c r="C96" s="323" t="s">
        <v>1363</v>
      </c>
      <c r="D96" s="42"/>
      <c r="E96" s="43"/>
      <c r="F96" s="16"/>
    </row>
    <row r="97" spans="1:6" x14ac:dyDescent="0.35">
      <c r="A97" s="32" t="s">
        <v>282</v>
      </c>
      <c r="B97" s="40" t="s">
        <v>283</v>
      </c>
      <c r="C97" s="324" t="s">
        <v>1364</v>
      </c>
      <c r="D97" s="42"/>
      <c r="E97" s="43"/>
      <c r="F97" s="16"/>
    </row>
    <row r="98" spans="1:6" x14ac:dyDescent="0.35">
      <c r="A98" s="32" t="s">
        <v>284</v>
      </c>
      <c r="B98" s="40" t="s">
        <v>283</v>
      </c>
      <c r="C98" s="41" t="s">
        <v>1365</v>
      </c>
      <c r="D98" s="42"/>
      <c r="E98" s="43"/>
      <c r="F98" s="16"/>
    </row>
    <row r="99" spans="1:6" x14ac:dyDescent="0.35">
      <c r="A99" s="32" t="s">
        <v>285</v>
      </c>
      <c r="B99" s="40" t="s">
        <v>283</v>
      </c>
      <c r="C99" s="41" t="s">
        <v>1366</v>
      </c>
      <c r="D99" s="42"/>
      <c r="E99" s="43"/>
      <c r="F99" s="16"/>
    </row>
    <row r="100" spans="1:6" x14ac:dyDescent="0.35">
      <c r="A100" s="32" t="s">
        <v>286</v>
      </c>
      <c r="B100" s="40" t="s">
        <v>283</v>
      </c>
      <c r="C100" s="41" t="s">
        <v>1367</v>
      </c>
      <c r="D100" s="42"/>
      <c r="E100" s="43"/>
      <c r="F100" s="16"/>
    </row>
    <row r="101" spans="1:6" x14ac:dyDescent="0.35">
      <c r="A101" s="32" t="s">
        <v>287</v>
      </c>
      <c r="B101" s="40" t="s">
        <v>283</v>
      </c>
      <c r="C101" s="41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283</v>
      </c>
      <c r="C102" s="325">
        <v>99156</v>
      </c>
      <c r="D102" s="42"/>
      <c r="E102" s="43"/>
      <c r="F102" s="16"/>
    </row>
    <row r="103" spans="1:6" x14ac:dyDescent="0.35">
      <c r="A103" s="32" t="s">
        <v>289</v>
      </c>
      <c r="B103" s="40" t="s">
        <v>283</v>
      </c>
      <c r="C103" s="41" t="s">
        <v>1369</v>
      </c>
      <c r="D103" s="42"/>
      <c r="E103" s="43"/>
      <c r="F103" s="16"/>
    </row>
    <row r="104" spans="1:6" x14ac:dyDescent="0.35">
      <c r="A104" s="32" t="s">
        <v>290</v>
      </c>
      <c r="B104" s="40" t="s">
        <v>283</v>
      </c>
      <c r="C104" s="326" t="s">
        <v>1370</v>
      </c>
      <c r="D104" s="42"/>
      <c r="E104" s="43"/>
      <c r="F104" s="16"/>
    </row>
    <row r="105" spans="1:6" x14ac:dyDescent="0.35">
      <c r="A105" s="32" t="s">
        <v>291</v>
      </c>
      <c r="B105" s="40" t="s">
        <v>283</v>
      </c>
      <c r="C105" s="326" t="s">
        <v>1371</v>
      </c>
      <c r="D105" s="42"/>
      <c r="E105" s="43"/>
      <c r="F105" s="16"/>
    </row>
    <row r="106" spans="1:6" x14ac:dyDescent="0.35">
      <c r="A106" s="32" t="s">
        <v>292</v>
      </c>
      <c r="B106" s="40" t="s">
        <v>283</v>
      </c>
      <c r="C106" s="41" t="s">
        <v>1372</v>
      </c>
      <c r="D106" s="42"/>
      <c r="E106" s="43"/>
      <c r="F106" s="16"/>
    </row>
    <row r="107" spans="1:6" x14ac:dyDescent="0.35">
      <c r="A107" s="32" t="s">
        <v>293</v>
      </c>
      <c r="B107" s="40" t="s">
        <v>283</v>
      </c>
      <c r="C107" s="343" t="s">
        <v>1373</v>
      </c>
      <c r="D107" s="42"/>
      <c r="E107" s="43"/>
      <c r="F107" s="16"/>
    </row>
    <row r="108" spans="1:6" x14ac:dyDescent="0.35">
      <c r="A108" s="32" t="s">
        <v>294</v>
      </c>
      <c r="B108" s="40" t="s">
        <v>283</v>
      </c>
      <c r="C108" s="343" t="s">
        <v>1374</v>
      </c>
      <c r="D108" s="42"/>
      <c r="E108" s="43"/>
      <c r="F108" s="16"/>
    </row>
    <row r="109" spans="1:6" x14ac:dyDescent="0.35">
      <c r="A109" s="44" t="s">
        <v>295</v>
      </c>
      <c r="B109" s="40" t="s">
        <v>283</v>
      </c>
      <c r="C109" s="41" t="s">
        <v>1376</v>
      </c>
      <c r="D109" s="42"/>
      <c r="E109" s="43"/>
      <c r="F109" s="16"/>
    </row>
    <row r="110" spans="1:6" x14ac:dyDescent="0.35">
      <c r="A110" s="44" t="s">
        <v>296</v>
      </c>
      <c r="B110" s="40" t="s">
        <v>283</v>
      </c>
      <c r="C110" s="41" t="s">
        <v>1375</v>
      </c>
      <c r="D110" s="42"/>
      <c r="E110" s="43"/>
      <c r="F110" s="16"/>
    </row>
    <row r="111" spans="1:6" x14ac:dyDescent="0.35">
      <c r="A111" s="38" t="s">
        <v>297</v>
      </c>
      <c r="B111" s="38"/>
      <c r="C111" s="38"/>
      <c r="D111" s="38"/>
      <c r="E111" s="38"/>
    </row>
    <row r="112" spans="1:6" x14ac:dyDescent="0.35">
      <c r="A112" s="45" t="s">
        <v>298</v>
      </c>
      <c r="B112" s="45"/>
      <c r="C112" s="45"/>
      <c r="D112" s="45"/>
      <c r="E112" s="45"/>
    </row>
    <row r="113" spans="1:5" x14ac:dyDescent="0.35">
      <c r="A113" s="20" t="s">
        <v>287</v>
      </c>
      <c r="B113" s="46" t="s">
        <v>283</v>
      </c>
      <c r="C113" s="47"/>
      <c r="D113" s="20"/>
      <c r="E113" s="20"/>
    </row>
    <row r="114" spans="1:5" x14ac:dyDescent="0.35">
      <c r="A114" s="20" t="s">
        <v>289</v>
      </c>
      <c r="B114" s="46" t="s">
        <v>283</v>
      </c>
      <c r="C114" s="47"/>
      <c r="D114" s="20"/>
      <c r="E114" s="20"/>
    </row>
    <row r="115" spans="1:5" x14ac:dyDescent="0.35">
      <c r="A115" s="20" t="s">
        <v>299</v>
      </c>
      <c r="B115" s="46" t="s">
        <v>283</v>
      </c>
      <c r="C115" s="47">
        <v>1</v>
      </c>
      <c r="D115" s="20"/>
      <c r="E115" s="20"/>
    </row>
    <row r="116" spans="1:5" x14ac:dyDescent="0.35">
      <c r="A116" s="45" t="s">
        <v>300</v>
      </c>
      <c r="B116" s="45"/>
      <c r="C116" s="45"/>
      <c r="D116" s="45"/>
      <c r="E116" s="45"/>
    </row>
    <row r="117" spans="1:5" x14ac:dyDescent="0.35">
      <c r="A117" s="20" t="s">
        <v>301</v>
      </c>
      <c r="B117" s="46" t="s">
        <v>283</v>
      </c>
      <c r="C117" s="216"/>
      <c r="D117" s="20"/>
      <c r="E117" s="20"/>
    </row>
    <row r="118" spans="1:5" x14ac:dyDescent="0.35">
      <c r="A118" s="20" t="s">
        <v>143</v>
      </c>
      <c r="B118" s="46" t="s">
        <v>283</v>
      </c>
      <c r="C118" s="234"/>
      <c r="D118" s="20"/>
      <c r="E118" s="20"/>
    </row>
    <row r="119" spans="1:5" x14ac:dyDescent="0.35">
      <c r="A119" s="45" t="s">
        <v>302</v>
      </c>
      <c r="B119" s="45"/>
      <c r="C119" s="45"/>
      <c r="D119" s="45"/>
      <c r="E119" s="45"/>
    </row>
    <row r="120" spans="1:5" x14ac:dyDescent="0.35">
      <c r="A120" s="20" t="s">
        <v>303</v>
      </c>
      <c r="B120" s="46" t="s">
        <v>283</v>
      </c>
      <c r="C120" s="47"/>
      <c r="D120" s="20"/>
      <c r="E120" s="20"/>
    </row>
    <row r="121" spans="1:5" x14ac:dyDescent="0.35">
      <c r="A121" s="20" t="s">
        <v>304</v>
      </c>
      <c r="B121" s="46" t="s">
        <v>283</v>
      </c>
      <c r="C121" s="47"/>
      <c r="D121" s="20"/>
      <c r="E121" s="20"/>
    </row>
    <row r="122" spans="1:5" x14ac:dyDescent="0.35">
      <c r="A122" s="20" t="s">
        <v>305</v>
      </c>
      <c r="B122" s="46" t="s">
        <v>283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306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307</v>
      </c>
      <c r="B126" s="20"/>
      <c r="C126" s="21" t="s">
        <v>308</v>
      </c>
      <c r="D126" s="22" t="s">
        <v>226</v>
      </c>
      <c r="E126" s="20"/>
    </row>
    <row r="127" spans="1:5" x14ac:dyDescent="0.35">
      <c r="A127" s="20" t="s">
        <v>309</v>
      </c>
      <c r="B127" s="46" t="s">
        <v>283</v>
      </c>
      <c r="C127" s="47">
        <v>410</v>
      </c>
      <c r="D127" s="50">
        <v>1542</v>
      </c>
      <c r="E127" s="20"/>
    </row>
    <row r="128" spans="1:5" x14ac:dyDescent="0.35">
      <c r="A128" s="20" t="s">
        <v>310</v>
      </c>
      <c r="B128" s="46" t="s">
        <v>283</v>
      </c>
      <c r="C128" s="47">
        <v>33</v>
      </c>
      <c r="D128" s="50">
        <v>433</v>
      </c>
      <c r="E128" s="20"/>
    </row>
    <row r="129" spans="1:5" x14ac:dyDescent="0.35">
      <c r="A129" s="20" t="s">
        <v>311</v>
      </c>
      <c r="B129" s="46" t="s">
        <v>283</v>
      </c>
      <c r="C129" s="47"/>
      <c r="D129" s="50"/>
      <c r="E129" s="20"/>
    </row>
    <row r="130" spans="1:5" x14ac:dyDescent="0.35">
      <c r="A130" s="20" t="s">
        <v>312</v>
      </c>
      <c r="B130" s="46" t="s">
        <v>283</v>
      </c>
      <c r="C130" s="47">
        <v>62</v>
      </c>
      <c r="D130" s="50">
        <v>88</v>
      </c>
      <c r="E130" s="20"/>
    </row>
    <row r="131" spans="1:5" x14ac:dyDescent="0.35">
      <c r="A131" s="26" t="s">
        <v>313</v>
      </c>
      <c r="B131" s="20"/>
      <c r="C131" s="21" t="s">
        <v>178</v>
      </c>
      <c r="D131" s="20"/>
      <c r="E131" s="20"/>
    </row>
    <row r="132" spans="1:5" x14ac:dyDescent="0.35">
      <c r="A132" s="20" t="s">
        <v>314</v>
      </c>
      <c r="B132" s="46" t="s">
        <v>283</v>
      </c>
      <c r="C132" s="47"/>
      <c r="D132" s="20"/>
      <c r="E132" s="20"/>
    </row>
    <row r="133" spans="1:5" x14ac:dyDescent="0.35">
      <c r="A133" s="20" t="s">
        <v>315</v>
      </c>
      <c r="B133" s="46" t="s">
        <v>283</v>
      </c>
      <c r="C133" s="47"/>
      <c r="D133" s="20"/>
      <c r="E133" s="20"/>
    </row>
    <row r="134" spans="1:5" x14ac:dyDescent="0.35">
      <c r="A134" s="20" t="s">
        <v>316</v>
      </c>
      <c r="B134" s="46" t="s">
        <v>283</v>
      </c>
      <c r="C134" s="47">
        <v>24</v>
      </c>
      <c r="D134" s="20"/>
      <c r="E134" s="20"/>
    </row>
    <row r="135" spans="1:5" x14ac:dyDescent="0.35">
      <c r="A135" s="20" t="s">
        <v>317</v>
      </c>
      <c r="B135" s="46" t="s">
        <v>283</v>
      </c>
      <c r="C135" s="47"/>
      <c r="D135" s="20"/>
      <c r="E135" s="20"/>
    </row>
    <row r="136" spans="1:5" x14ac:dyDescent="0.35">
      <c r="A136" s="20" t="s">
        <v>318</v>
      </c>
      <c r="B136" s="46" t="s">
        <v>283</v>
      </c>
      <c r="C136" s="47"/>
      <c r="D136" s="20"/>
      <c r="E136" s="20"/>
    </row>
    <row r="137" spans="1:5" x14ac:dyDescent="0.35">
      <c r="A137" s="20" t="s">
        <v>319</v>
      </c>
      <c r="B137" s="46" t="s">
        <v>283</v>
      </c>
      <c r="C137" s="47"/>
      <c r="D137" s="20"/>
      <c r="E137" s="20"/>
    </row>
    <row r="138" spans="1:5" x14ac:dyDescent="0.35">
      <c r="A138" s="20" t="s">
        <v>107</v>
      </c>
      <c r="B138" s="46" t="s">
        <v>283</v>
      </c>
      <c r="C138" s="47"/>
      <c r="D138" s="20"/>
      <c r="E138" s="20"/>
    </row>
    <row r="139" spans="1:5" x14ac:dyDescent="0.35">
      <c r="A139" s="20" t="s">
        <v>320</v>
      </c>
      <c r="B139" s="46" t="s">
        <v>283</v>
      </c>
      <c r="C139" s="47">
        <v>0</v>
      </c>
      <c r="D139" s="20"/>
      <c r="E139" s="20"/>
    </row>
    <row r="140" spans="1:5" x14ac:dyDescent="0.35">
      <c r="A140" s="20" t="s">
        <v>321</v>
      </c>
      <c r="B140" s="46"/>
      <c r="C140" s="47"/>
      <c r="D140" s="20"/>
      <c r="E140" s="20"/>
    </row>
    <row r="141" spans="1:5" x14ac:dyDescent="0.35">
      <c r="A141" s="20" t="s">
        <v>311</v>
      </c>
      <c r="B141" s="46" t="s">
        <v>283</v>
      </c>
      <c r="C141" s="47"/>
      <c r="D141" s="20"/>
      <c r="E141" s="20"/>
    </row>
    <row r="142" spans="1:5" x14ac:dyDescent="0.35">
      <c r="A142" s="20" t="s">
        <v>322</v>
      </c>
      <c r="B142" s="46" t="s">
        <v>283</v>
      </c>
      <c r="C142" s="47"/>
      <c r="D142" s="20"/>
      <c r="E142" s="20"/>
    </row>
    <row r="143" spans="1:5" x14ac:dyDescent="0.35">
      <c r="A143" s="20" t="s">
        <v>323</v>
      </c>
      <c r="B143" s="20"/>
      <c r="C143" s="27"/>
      <c r="D143" s="20"/>
      <c r="E143" s="32">
        <f>SUM(C132:C142)</f>
        <v>24</v>
      </c>
    </row>
    <row r="144" spans="1:5" x14ac:dyDescent="0.35">
      <c r="A144" s="20" t="s">
        <v>324</v>
      </c>
      <c r="B144" s="46" t="s">
        <v>283</v>
      </c>
      <c r="C144" s="47"/>
      <c r="D144" s="20"/>
      <c r="E144" s="20"/>
    </row>
    <row r="145" spans="1:6" x14ac:dyDescent="0.35">
      <c r="A145" s="20" t="s">
        <v>325</v>
      </c>
      <c r="B145" s="46" t="s">
        <v>283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326</v>
      </c>
      <c r="B147" s="46" t="s">
        <v>283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327</v>
      </c>
      <c r="B152" s="49"/>
      <c r="C152" s="49"/>
      <c r="D152" s="49"/>
      <c r="E152" s="49"/>
    </row>
    <row r="153" spans="1:6" x14ac:dyDescent="0.35">
      <c r="A153" s="51" t="s">
        <v>328</v>
      </c>
      <c r="B153" s="52" t="s">
        <v>329</v>
      </c>
      <c r="C153" s="53" t="s">
        <v>330</v>
      </c>
      <c r="D153" s="52" t="s">
        <v>143</v>
      </c>
      <c r="E153" s="52" t="s">
        <v>214</v>
      </c>
    </row>
    <row r="154" spans="1:6" x14ac:dyDescent="0.35">
      <c r="A154" s="20" t="s">
        <v>308</v>
      </c>
      <c r="B154" s="50">
        <v>241</v>
      </c>
      <c r="C154" s="50">
        <v>51</v>
      </c>
      <c r="D154" s="50">
        <v>180</v>
      </c>
      <c r="E154" s="32">
        <f>SUM(B154:D154)</f>
        <v>472</v>
      </c>
    </row>
    <row r="155" spans="1:6" x14ac:dyDescent="0.35">
      <c r="A155" s="20" t="s">
        <v>226</v>
      </c>
      <c r="B155" s="50">
        <v>1058</v>
      </c>
      <c r="C155" s="50">
        <v>125</v>
      </c>
      <c r="D155" s="50">
        <v>447</v>
      </c>
      <c r="E155" s="32">
        <f>SUM(B155:D155)</f>
        <v>1630</v>
      </c>
    </row>
    <row r="156" spans="1:6" x14ac:dyDescent="0.35">
      <c r="A156" s="20" t="s">
        <v>331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271</v>
      </c>
      <c r="B157" s="50">
        <v>5605157.4400000013</v>
      </c>
      <c r="C157" s="50">
        <v>5372256</v>
      </c>
      <c r="D157" s="50">
        <v>3436389</v>
      </c>
      <c r="E157" s="32">
        <f>SUM(B157:D157)</f>
        <v>14413802.440000001</v>
      </c>
      <c r="F157" s="18"/>
    </row>
    <row r="158" spans="1:6" x14ac:dyDescent="0.35">
      <c r="A158" s="20" t="s">
        <v>272</v>
      </c>
      <c r="B158" s="50">
        <v>22178656.120000005</v>
      </c>
      <c r="C158" s="50">
        <v>10218240</v>
      </c>
      <c r="D158" s="50">
        <v>16939614</v>
      </c>
      <c r="E158" s="32">
        <f>SUM(B158:D158)</f>
        <v>49336510.120000005</v>
      </c>
      <c r="F158" s="18"/>
    </row>
    <row r="159" spans="1:6" x14ac:dyDescent="0.35">
      <c r="A159" s="51" t="s">
        <v>332</v>
      </c>
      <c r="B159" s="52" t="s">
        <v>329</v>
      </c>
      <c r="C159" s="53" t="s">
        <v>330</v>
      </c>
      <c r="D159" s="52" t="s">
        <v>143</v>
      </c>
      <c r="E159" s="52" t="s">
        <v>214</v>
      </c>
    </row>
    <row r="160" spans="1:6" x14ac:dyDescent="0.35">
      <c r="A160" s="20" t="s">
        <v>308</v>
      </c>
      <c r="B160" s="50">
        <v>31</v>
      </c>
      <c r="C160" s="50">
        <v>1</v>
      </c>
      <c r="D160" s="50">
        <v>1</v>
      </c>
      <c r="E160" s="32">
        <f>SUM(B160:D160)</f>
        <v>33</v>
      </c>
    </row>
    <row r="161" spans="1:5" x14ac:dyDescent="0.35">
      <c r="A161" s="20" t="s">
        <v>226</v>
      </c>
      <c r="B161" s="50">
        <v>373</v>
      </c>
      <c r="C161" s="50">
        <v>43</v>
      </c>
      <c r="D161" s="50">
        <v>17</v>
      </c>
      <c r="E161" s="32">
        <f>SUM(B161:D161)</f>
        <v>433</v>
      </c>
    </row>
    <row r="162" spans="1:5" x14ac:dyDescent="0.35">
      <c r="A162" s="20" t="s">
        <v>331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271</v>
      </c>
      <c r="B163" s="50">
        <v>721652</v>
      </c>
      <c r="C163" s="50">
        <v>83193</v>
      </c>
      <c r="D163" s="50">
        <v>32890</v>
      </c>
      <c r="E163" s="32">
        <f>SUM(B163:D163)</f>
        <v>837735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333</v>
      </c>
      <c r="B165" s="52" t="s">
        <v>329</v>
      </c>
      <c r="C165" s="53" t="s">
        <v>330</v>
      </c>
      <c r="D165" s="52" t="s">
        <v>143</v>
      </c>
      <c r="E165" s="52" t="s">
        <v>214</v>
      </c>
    </row>
    <row r="166" spans="1:5" x14ac:dyDescent="0.35">
      <c r="A166" s="20" t="s">
        <v>308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226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331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271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334</v>
      </c>
      <c r="B172" s="52" t="s">
        <v>335</v>
      </c>
      <c r="C172" s="53" t="s">
        <v>336</v>
      </c>
      <c r="D172" s="20"/>
      <c r="E172" s="20"/>
    </row>
    <row r="173" spans="1:5" x14ac:dyDescent="0.35">
      <c r="A173" s="25" t="s">
        <v>337</v>
      </c>
      <c r="B173" s="50">
        <v>2483258</v>
      </c>
      <c r="C173" s="50">
        <v>786738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338</v>
      </c>
      <c r="B179" s="38"/>
      <c r="C179" s="38"/>
      <c r="D179" s="38"/>
      <c r="E179" s="38"/>
    </row>
    <row r="180" spans="1:5" x14ac:dyDescent="0.35">
      <c r="A180" s="45" t="s">
        <v>339</v>
      </c>
      <c r="B180" s="45"/>
      <c r="C180" s="45"/>
      <c r="D180" s="45"/>
      <c r="E180" s="45"/>
    </row>
    <row r="181" spans="1:5" x14ac:dyDescent="0.35">
      <c r="A181" s="20" t="s">
        <v>340</v>
      </c>
      <c r="B181" s="46" t="s">
        <v>283</v>
      </c>
      <c r="C181" s="47">
        <v>1710298</v>
      </c>
      <c r="D181" s="20"/>
      <c r="E181" s="20"/>
    </row>
    <row r="182" spans="1:5" x14ac:dyDescent="0.35">
      <c r="A182" s="20" t="s">
        <v>341</v>
      </c>
      <c r="B182" s="46" t="s">
        <v>283</v>
      </c>
      <c r="C182" s="47">
        <v>50864</v>
      </c>
      <c r="D182" s="20"/>
      <c r="E182" s="20"/>
    </row>
    <row r="183" spans="1:5" x14ac:dyDescent="0.35">
      <c r="A183" s="25" t="s">
        <v>342</v>
      </c>
      <c r="B183" s="46" t="s">
        <v>283</v>
      </c>
      <c r="C183" s="47">
        <v>303280</v>
      </c>
      <c r="D183" s="20"/>
      <c r="E183" s="20"/>
    </row>
    <row r="184" spans="1:5" x14ac:dyDescent="0.35">
      <c r="A184" s="20" t="s">
        <v>343</v>
      </c>
      <c r="B184" s="46" t="s">
        <v>283</v>
      </c>
      <c r="C184" s="47">
        <v>2884736</v>
      </c>
      <c r="D184" s="20"/>
      <c r="E184" s="20"/>
    </row>
    <row r="185" spans="1:5" x14ac:dyDescent="0.35">
      <c r="A185" s="20" t="s">
        <v>344</v>
      </c>
      <c r="B185" s="46" t="s">
        <v>283</v>
      </c>
      <c r="C185" s="47"/>
      <c r="D185" s="20"/>
      <c r="E185" s="20"/>
    </row>
    <row r="186" spans="1:5" x14ac:dyDescent="0.35">
      <c r="A186" s="20" t="s">
        <v>345</v>
      </c>
      <c r="B186" s="46" t="s">
        <v>283</v>
      </c>
      <c r="C186" s="47">
        <v>1005778</v>
      </c>
      <c r="D186" s="20"/>
      <c r="E186" s="20"/>
    </row>
    <row r="187" spans="1:5" x14ac:dyDescent="0.35">
      <c r="A187" s="20" t="s">
        <v>346</v>
      </c>
      <c r="B187" s="46" t="s">
        <v>283</v>
      </c>
      <c r="C187" s="47">
        <v>69748</v>
      </c>
      <c r="D187" s="20"/>
      <c r="E187" s="20"/>
    </row>
    <row r="188" spans="1:5" x14ac:dyDescent="0.35">
      <c r="A188" s="20" t="s">
        <v>346</v>
      </c>
      <c r="B188" s="46" t="s">
        <v>283</v>
      </c>
      <c r="C188" s="47"/>
      <c r="D188" s="20"/>
      <c r="E188" s="20"/>
    </row>
    <row r="189" spans="1:5" x14ac:dyDescent="0.35">
      <c r="A189" s="20" t="s">
        <v>214</v>
      </c>
      <c r="B189" s="20"/>
      <c r="C189" s="27"/>
      <c r="D189" s="32">
        <f>SUM(C181:C188)</f>
        <v>6024704</v>
      </c>
      <c r="E189" s="20"/>
    </row>
    <row r="190" spans="1:5" x14ac:dyDescent="0.35">
      <c r="A190" s="45" t="s">
        <v>347</v>
      </c>
      <c r="B190" s="45"/>
      <c r="C190" s="45"/>
      <c r="D190" s="45"/>
      <c r="E190" s="45"/>
    </row>
    <row r="191" spans="1:5" x14ac:dyDescent="0.35">
      <c r="A191" s="20" t="s">
        <v>348</v>
      </c>
      <c r="B191" s="46" t="s">
        <v>283</v>
      </c>
      <c r="C191" s="47">
        <v>0</v>
      </c>
      <c r="D191" s="20"/>
      <c r="E191" s="20"/>
    </row>
    <row r="192" spans="1:5" x14ac:dyDescent="0.35">
      <c r="A192" s="20" t="s">
        <v>349</v>
      </c>
      <c r="B192" s="46" t="s">
        <v>283</v>
      </c>
      <c r="C192" s="47">
        <v>90971</v>
      </c>
      <c r="D192" s="20"/>
      <c r="E192" s="20"/>
    </row>
    <row r="193" spans="1:5" x14ac:dyDescent="0.35">
      <c r="A193" s="20" t="s">
        <v>214</v>
      </c>
      <c r="B193" s="20"/>
      <c r="C193" s="27"/>
      <c r="D193" s="32">
        <f>SUM(C191:C192)</f>
        <v>90971</v>
      </c>
      <c r="E193" s="20"/>
    </row>
    <row r="194" spans="1:5" x14ac:dyDescent="0.35">
      <c r="A194" s="45" t="s">
        <v>350</v>
      </c>
      <c r="B194" s="45"/>
      <c r="C194" s="45"/>
      <c r="D194" s="45"/>
      <c r="E194" s="45"/>
    </row>
    <row r="195" spans="1:5" x14ac:dyDescent="0.35">
      <c r="A195" s="20" t="s">
        <v>351</v>
      </c>
      <c r="B195" s="46" t="s">
        <v>283</v>
      </c>
      <c r="C195" s="47">
        <v>229498</v>
      </c>
      <c r="D195" s="20"/>
      <c r="E195" s="20"/>
    </row>
    <row r="196" spans="1:5" x14ac:dyDescent="0.35">
      <c r="A196" s="20" t="s">
        <v>352</v>
      </c>
      <c r="B196" s="46" t="s">
        <v>283</v>
      </c>
      <c r="C196" s="47">
        <v>147710</v>
      </c>
      <c r="D196" s="20"/>
      <c r="E196" s="20"/>
    </row>
    <row r="197" spans="1:5" x14ac:dyDescent="0.35">
      <c r="A197" s="20" t="s">
        <v>214</v>
      </c>
      <c r="B197" s="20"/>
      <c r="C197" s="27"/>
      <c r="D197" s="32">
        <f>SUM(C195:C196)</f>
        <v>377208</v>
      </c>
      <c r="E197" s="20"/>
    </row>
    <row r="198" spans="1:5" x14ac:dyDescent="0.35">
      <c r="A198" s="45" t="s">
        <v>353</v>
      </c>
      <c r="B198" s="45"/>
      <c r="C198" s="45"/>
      <c r="D198" s="45"/>
      <c r="E198" s="45"/>
    </row>
    <row r="199" spans="1:5" x14ac:dyDescent="0.35">
      <c r="A199" s="20" t="s">
        <v>354</v>
      </c>
      <c r="B199" s="46" t="s">
        <v>283</v>
      </c>
      <c r="C199" s="47">
        <v>205400</v>
      </c>
      <c r="D199" s="20"/>
      <c r="E199" s="20"/>
    </row>
    <row r="200" spans="1:5" x14ac:dyDescent="0.35">
      <c r="A200" s="20" t="s">
        <v>355</v>
      </c>
      <c r="B200" s="46" t="s">
        <v>283</v>
      </c>
      <c r="C200" s="47">
        <v>0</v>
      </c>
      <c r="D200" s="20"/>
      <c r="E200" s="20"/>
    </row>
    <row r="201" spans="1:5" x14ac:dyDescent="0.35">
      <c r="A201" s="20" t="s">
        <v>143</v>
      </c>
      <c r="B201" s="46" t="s">
        <v>283</v>
      </c>
      <c r="C201" s="47">
        <v>0</v>
      </c>
      <c r="D201" s="20"/>
      <c r="E201" s="20"/>
    </row>
    <row r="202" spans="1:5" x14ac:dyDescent="0.35">
      <c r="A202" s="20" t="s">
        <v>214</v>
      </c>
      <c r="B202" s="20"/>
      <c r="C202" s="27"/>
      <c r="D202" s="32">
        <f>SUM(C199:C201)</f>
        <v>205400</v>
      </c>
      <c r="E202" s="20"/>
    </row>
    <row r="203" spans="1:5" x14ac:dyDescent="0.35">
      <c r="A203" s="45" t="s">
        <v>356</v>
      </c>
      <c r="B203" s="45"/>
      <c r="C203" s="45"/>
      <c r="D203" s="45"/>
      <c r="E203" s="45"/>
    </row>
    <row r="204" spans="1:5" x14ac:dyDescent="0.35">
      <c r="A204" s="20" t="s">
        <v>357</v>
      </c>
      <c r="B204" s="46" t="s">
        <v>283</v>
      </c>
      <c r="C204" s="47">
        <v>0</v>
      </c>
      <c r="D204" s="20"/>
      <c r="E204" s="20"/>
    </row>
    <row r="205" spans="1:5" x14ac:dyDescent="0.35">
      <c r="A205" s="20" t="s">
        <v>358</v>
      </c>
      <c r="B205" s="46" t="s">
        <v>283</v>
      </c>
      <c r="C205" s="47">
        <v>409123</v>
      </c>
      <c r="D205" s="20"/>
      <c r="E205" s="20"/>
    </row>
    <row r="206" spans="1:5" x14ac:dyDescent="0.35">
      <c r="A206" s="20" t="s">
        <v>214</v>
      </c>
      <c r="B206" s="20"/>
      <c r="C206" s="27"/>
      <c r="D206" s="32">
        <f>SUM(C204:C205)</f>
        <v>409123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359</v>
      </c>
      <c r="B208" s="38"/>
      <c r="C208" s="38"/>
      <c r="D208" s="38"/>
      <c r="E208" s="38"/>
    </row>
    <row r="209" spans="1:5" x14ac:dyDescent="0.35">
      <c r="A209" s="49" t="s">
        <v>360</v>
      </c>
      <c r="B209" s="38"/>
      <c r="C209" s="38"/>
      <c r="D209" s="38"/>
      <c r="E209" s="38"/>
    </row>
    <row r="210" spans="1:5" x14ac:dyDescent="0.35">
      <c r="A210" s="26"/>
      <c r="B210" s="22" t="s">
        <v>361</v>
      </c>
      <c r="C210" s="21" t="s">
        <v>362</v>
      </c>
      <c r="D210" s="22" t="s">
        <v>363</v>
      </c>
      <c r="E210" s="22" t="s">
        <v>364</v>
      </c>
    </row>
    <row r="211" spans="1:5" x14ac:dyDescent="0.35">
      <c r="A211" s="20" t="s">
        <v>365</v>
      </c>
      <c r="B211" s="50">
        <v>826321</v>
      </c>
      <c r="C211" s="47">
        <v>8078</v>
      </c>
      <c r="D211" s="50">
        <v>0</v>
      </c>
      <c r="E211" s="32">
        <f t="shared" ref="E211:E219" si="16">SUM(B211:C211)-D211</f>
        <v>834399</v>
      </c>
    </row>
    <row r="212" spans="1:5" x14ac:dyDescent="0.35">
      <c r="A212" s="20" t="s">
        <v>366</v>
      </c>
      <c r="B212" s="50">
        <v>2485123</v>
      </c>
      <c r="C212" s="47">
        <v>0</v>
      </c>
      <c r="D212" s="50">
        <v>0</v>
      </c>
      <c r="E212" s="32">
        <f t="shared" si="16"/>
        <v>2485123</v>
      </c>
    </row>
    <row r="213" spans="1:5" x14ac:dyDescent="0.35">
      <c r="A213" s="20" t="s">
        <v>367</v>
      </c>
      <c r="B213" s="50">
        <v>24285248</v>
      </c>
      <c r="C213" s="47">
        <v>25784</v>
      </c>
      <c r="D213" s="50">
        <v>0</v>
      </c>
      <c r="E213" s="32">
        <f t="shared" si="16"/>
        <v>24311032</v>
      </c>
    </row>
    <row r="214" spans="1:5" x14ac:dyDescent="0.35">
      <c r="A214" s="20" t="s">
        <v>368</v>
      </c>
      <c r="B214" s="50">
        <v>7422588</v>
      </c>
      <c r="C214" s="47">
        <v>31149</v>
      </c>
      <c r="D214" s="50">
        <v>0</v>
      </c>
      <c r="E214" s="32">
        <f t="shared" si="16"/>
        <v>7453737</v>
      </c>
    </row>
    <row r="215" spans="1:5" x14ac:dyDescent="0.35">
      <c r="A215" s="20" t="s">
        <v>369</v>
      </c>
      <c r="B215" s="50">
        <v>0</v>
      </c>
      <c r="C215" s="47">
        <v>0</v>
      </c>
      <c r="D215" s="50">
        <v>0</v>
      </c>
      <c r="E215" s="32">
        <f t="shared" si="16"/>
        <v>0</v>
      </c>
    </row>
    <row r="216" spans="1:5" x14ac:dyDescent="0.35">
      <c r="A216" s="20" t="s">
        <v>370</v>
      </c>
      <c r="B216" s="50">
        <v>11458402</v>
      </c>
      <c r="C216" s="47">
        <v>567223</v>
      </c>
      <c r="D216" s="50">
        <v>405248</v>
      </c>
      <c r="E216" s="32">
        <f t="shared" si="16"/>
        <v>11620377</v>
      </c>
    </row>
    <row r="217" spans="1:5" x14ac:dyDescent="0.35">
      <c r="A217" s="20" t="s">
        <v>371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 spans="1:5" x14ac:dyDescent="0.35">
      <c r="A218" s="20" t="s">
        <v>372</v>
      </c>
      <c r="B218" s="50">
        <v>0</v>
      </c>
      <c r="C218" s="47">
        <v>0</v>
      </c>
      <c r="D218" s="50">
        <v>0</v>
      </c>
      <c r="E218" s="32">
        <f t="shared" si="16"/>
        <v>0</v>
      </c>
    </row>
    <row r="219" spans="1:5" x14ac:dyDescent="0.35">
      <c r="A219" s="20" t="s">
        <v>373</v>
      </c>
      <c r="B219" s="50">
        <v>49522</v>
      </c>
      <c r="C219" s="47">
        <v>132346</v>
      </c>
      <c r="D219" s="50">
        <v>110972</v>
      </c>
      <c r="E219" s="32">
        <f t="shared" si="16"/>
        <v>70896</v>
      </c>
    </row>
    <row r="220" spans="1:5" x14ac:dyDescent="0.35">
      <c r="A220" s="20" t="s">
        <v>214</v>
      </c>
      <c r="B220" s="32">
        <f>SUM(B211:B219)</f>
        <v>46527204</v>
      </c>
      <c r="C220" s="266">
        <f>SUM(C211:C219)</f>
        <v>764580</v>
      </c>
      <c r="D220" s="32">
        <f>SUM(D211:D219)</f>
        <v>516220</v>
      </c>
      <c r="E220" s="32">
        <f>SUM(E211:E219)</f>
        <v>46775564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374</v>
      </c>
      <c r="B222" s="49"/>
      <c r="C222" s="49"/>
      <c r="D222" s="49"/>
      <c r="E222" s="49"/>
    </row>
    <row r="223" spans="1:5" x14ac:dyDescent="0.35">
      <c r="A223" s="26"/>
      <c r="B223" s="22" t="s">
        <v>361</v>
      </c>
      <c r="C223" s="21" t="s">
        <v>362</v>
      </c>
      <c r="D223" s="22" t="s">
        <v>363</v>
      </c>
      <c r="E223" s="22" t="s">
        <v>364</v>
      </c>
    </row>
    <row r="224" spans="1:5" x14ac:dyDescent="0.35">
      <c r="A224" s="20" t="s">
        <v>365</v>
      </c>
      <c r="B224" s="55"/>
      <c r="C224" s="54"/>
      <c r="D224" s="55"/>
      <c r="E224" s="20"/>
    </row>
    <row r="225" spans="1:5" x14ac:dyDescent="0.35">
      <c r="A225" s="20" t="s">
        <v>366</v>
      </c>
      <c r="B225" s="50">
        <v>855784</v>
      </c>
      <c r="C225" s="47">
        <v>172626</v>
      </c>
      <c r="D225" s="50">
        <v>0</v>
      </c>
      <c r="E225" s="32">
        <f t="shared" ref="E225:E232" si="17">SUM(B225:C225)-D225</f>
        <v>1028410</v>
      </c>
    </row>
    <row r="226" spans="1:5" x14ac:dyDescent="0.35">
      <c r="A226" s="20" t="s">
        <v>367</v>
      </c>
      <c r="B226" s="50">
        <v>13849597</v>
      </c>
      <c r="C226" s="47">
        <v>976010</v>
      </c>
      <c r="D226" s="50">
        <v>0</v>
      </c>
      <c r="E226" s="32">
        <f t="shared" si="17"/>
        <v>14825607</v>
      </c>
    </row>
    <row r="227" spans="1:5" x14ac:dyDescent="0.35">
      <c r="A227" s="20" t="s">
        <v>368</v>
      </c>
      <c r="B227" s="50">
        <v>1578499</v>
      </c>
      <c r="C227" s="47">
        <v>487803</v>
      </c>
      <c r="D227" s="50">
        <v>0</v>
      </c>
      <c r="E227" s="32">
        <f t="shared" si="17"/>
        <v>2066302</v>
      </c>
    </row>
    <row r="228" spans="1:5" x14ac:dyDescent="0.35">
      <c r="A228" s="20" t="s">
        <v>369</v>
      </c>
      <c r="B228" s="50">
        <v>0</v>
      </c>
      <c r="C228" s="47">
        <v>0</v>
      </c>
      <c r="D228" s="50">
        <v>0</v>
      </c>
      <c r="E228" s="32">
        <f t="shared" si="17"/>
        <v>0</v>
      </c>
    </row>
    <row r="229" spans="1:5" x14ac:dyDescent="0.35">
      <c r="A229" s="20" t="s">
        <v>370</v>
      </c>
      <c r="B229" s="50">
        <v>8240786</v>
      </c>
      <c r="C229" s="47">
        <v>878549</v>
      </c>
      <c r="D229" s="50">
        <v>387450</v>
      </c>
      <c r="E229" s="32">
        <f t="shared" si="17"/>
        <v>8731885</v>
      </c>
    </row>
    <row r="230" spans="1:5" x14ac:dyDescent="0.35">
      <c r="A230" s="20" t="s">
        <v>371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 spans="1:5" x14ac:dyDescent="0.35">
      <c r="A231" s="20" t="s">
        <v>372</v>
      </c>
      <c r="B231" s="50">
        <v>0</v>
      </c>
      <c r="C231" s="47">
        <v>0</v>
      </c>
      <c r="D231" s="50">
        <v>0</v>
      </c>
      <c r="E231" s="32">
        <f t="shared" si="17"/>
        <v>0</v>
      </c>
    </row>
    <row r="232" spans="1:5" x14ac:dyDescent="0.35">
      <c r="A232" s="20" t="s">
        <v>373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 spans="1:5" x14ac:dyDescent="0.35">
      <c r="A233" s="20" t="s">
        <v>214</v>
      </c>
      <c r="B233" s="32">
        <f>SUM(B224:B232)</f>
        <v>24524666</v>
      </c>
      <c r="C233" s="266">
        <f>SUM(C224:C232)</f>
        <v>2514988</v>
      </c>
      <c r="D233" s="32">
        <f>SUM(D224:D232)</f>
        <v>387450</v>
      </c>
      <c r="E233" s="32">
        <f>SUM(E224:E232)</f>
        <v>26652204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375</v>
      </c>
      <c r="B235" s="38"/>
      <c r="C235" s="38"/>
      <c r="D235" s="38"/>
      <c r="E235" s="38"/>
    </row>
    <row r="236" spans="1:5" x14ac:dyDescent="0.35">
      <c r="A236" s="38"/>
      <c r="B236" s="344" t="s">
        <v>376</v>
      </c>
      <c r="C236" s="344"/>
      <c r="D236" s="38"/>
      <c r="E236" s="38"/>
    </row>
    <row r="237" spans="1:5" x14ac:dyDescent="0.35">
      <c r="A237" s="56" t="s">
        <v>376</v>
      </c>
      <c r="B237" s="38"/>
      <c r="C237" s="47">
        <v>492503</v>
      </c>
      <c r="D237" s="40">
        <f>C237</f>
        <v>492503</v>
      </c>
      <c r="E237" s="38"/>
    </row>
    <row r="238" spans="1:5" x14ac:dyDescent="0.35">
      <c r="A238" s="45" t="s">
        <v>377</v>
      </c>
      <c r="B238" s="45"/>
      <c r="C238" s="45"/>
      <c r="D238" s="45"/>
      <c r="E238" s="45"/>
    </row>
    <row r="239" spans="1:5" x14ac:dyDescent="0.35">
      <c r="A239" s="20" t="s">
        <v>378</v>
      </c>
      <c r="B239" s="46" t="s">
        <v>283</v>
      </c>
      <c r="C239" s="47">
        <v>10070781</v>
      </c>
      <c r="D239" s="20"/>
      <c r="E239" s="20"/>
    </row>
    <row r="240" spans="1:5" x14ac:dyDescent="0.35">
      <c r="A240" s="20" t="s">
        <v>379</v>
      </c>
      <c r="B240" s="46" t="s">
        <v>283</v>
      </c>
      <c r="C240" s="47">
        <v>6591524</v>
      </c>
      <c r="D240" s="20"/>
      <c r="E240" s="20"/>
    </row>
    <row r="241" spans="1:5" x14ac:dyDescent="0.35">
      <c r="A241" s="20" t="s">
        <v>380</v>
      </c>
      <c r="B241" s="46" t="s">
        <v>283</v>
      </c>
      <c r="C241" s="47">
        <v>300136</v>
      </c>
      <c r="D241" s="20"/>
      <c r="E241" s="20"/>
    </row>
    <row r="242" spans="1:5" x14ac:dyDescent="0.35">
      <c r="A242" s="20" t="s">
        <v>381</v>
      </c>
      <c r="B242" s="46" t="s">
        <v>283</v>
      </c>
      <c r="C242" s="47"/>
      <c r="D242" s="20"/>
      <c r="E242" s="20"/>
    </row>
    <row r="243" spans="1:5" x14ac:dyDescent="0.35">
      <c r="A243" s="20" t="s">
        <v>382</v>
      </c>
      <c r="B243" s="46" t="s">
        <v>283</v>
      </c>
      <c r="C243" s="47"/>
      <c r="D243" s="20"/>
      <c r="E243" s="20"/>
    </row>
    <row r="244" spans="1:5" x14ac:dyDescent="0.35">
      <c r="A244" s="20" t="s">
        <v>383</v>
      </c>
      <c r="B244" s="46" t="s">
        <v>283</v>
      </c>
      <c r="C244" s="47">
        <v>4671214</v>
      </c>
      <c r="D244" s="20"/>
      <c r="E244" s="20"/>
    </row>
    <row r="245" spans="1:5" x14ac:dyDescent="0.35">
      <c r="A245" s="20" t="s">
        <v>384</v>
      </c>
      <c r="B245" s="20"/>
      <c r="C245" s="27"/>
      <c r="D245" s="32">
        <f>SUM(C239:C244)</f>
        <v>21633655</v>
      </c>
      <c r="E245" s="20"/>
    </row>
    <row r="246" spans="1:5" x14ac:dyDescent="0.35">
      <c r="A246" s="45" t="s">
        <v>385</v>
      </c>
      <c r="B246" s="45"/>
      <c r="C246" s="45"/>
      <c r="D246" s="45"/>
      <c r="E246" s="45"/>
    </row>
    <row r="247" spans="1:5" x14ac:dyDescent="0.35">
      <c r="A247" s="26" t="s">
        <v>386</v>
      </c>
      <c r="B247" s="46" t="s">
        <v>283</v>
      </c>
      <c r="C247" s="47">
        <v>451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387</v>
      </c>
      <c r="B249" s="46" t="s">
        <v>283</v>
      </c>
      <c r="C249" s="47">
        <v>18432</v>
      </c>
      <c r="D249" s="20"/>
      <c r="E249" s="20"/>
    </row>
    <row r="250" spans="1:5" x14ac:dyDescent="0.35">
      <c r="A250" s="26" t="s">
        <v>388</v>
      </c>
      <c r="B250" s="46" t="s">
        <v>283</v>
      </c>
      <c r="C250" s="47">
        <v>160564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389</v>
      </c>
      <c r="B252" s="20"/>
      <c r="C252" s="27"/>
      <c r="D252" s="32">
        <f>SUM(C249:C251)</f>
        <v>178996</v>
      </c>
      <c r="E252" s="20"/>
    </row>
    <row r="253" spans="1:5" x14ac:dyDescent="0.35">
      <c r="A253" s="45" t="s">
        <v>390</v>
      </c>
      <c r="B253" s="45"/>
      <c r="C253" s="45"/>
      <c r="D253" s="45"/>
      <c r="E253" s="45"/>
    </row>
    <row r="254" spans="1:5" x14ac:dyDescent="0.35">
      <c r="A254" s="20" t="s">
        <v>391</v>
      </c>
      <c r="B254" s="46" t="s">
        <v>283</v>
      </c>
      <c r="C254" s="47"/>
      <c r="D254" s="20"/>
      <c r="E254" s="20"/>
    </row>
    <row r="255" spans="1:5" x14ac:dyDescent="0.35">
      <c r="A255" s="20" t="s">
        <v>390</v>
      </c>
      <c r="B255" s="46" t="s">
        <v>283</v>
      </c>
      <c r="C255" s="47">
        <v>-91449</v>
      </c>
      <c r="D255" s="20"/>
      <c r="E255" s="20"/>
    </row>
    <row r="256" spans="1:5" x14ac:dyDescent="0.35">
      <c r="A256" s="20" t="s">
        <v>392</v>
      </c>
      <c r="B256" s="20"/>
      <c r="C256" s="27"/>
      <c r="D256" s="32">
        <f>SUM(C254:C255)</f>
        <v>-91449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393</v>
      </c>
      <c r="B258" s="20"/>
      <c r="C258" s="27"/>
      <c r="D258" s="32">
        <f>D237+D245+D252+D256</f>
        <v>22213705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394</v>
      </c>
      <c r="B264" s="38"/>
      <c r="C264" s="38"/>
      <c r="D264" s="38"/>
      <c r="E264" s="38"/>
    </row>
    <row r="265" spans="1:5" x14ac:dyDescent="0.35">
      <c r="A265" s="45" t="s">
        <v>395</v>
      </c>
      <c r="B265" s="45"/>
      <c r="C265" s="45"/>
      <c r="D265" s="45"/>
      <c r="E265" s="45"/>
    </row>
    <row r="266" spans="1:5" x14ac:dyDescent="0.35">
      <c r="A266" s="20" t="s">
        <v>396</v>
      </c>
      <c r="B266" s="46" t="s">
        <v>283</v>
      </c>
      <c r="C266" s="47">
        <v>17801510</v>
      </c>
      <c r="D266" s="20"/>
      <c r="E266" s="20"/>
    </row>
    <row r="267" spans="1:5" x14ac:dyDescent="0.35">
      <c r="A267" s="20" t="s">
        <v>397</v>
      </c>
      <c r="B267" s="46" t="s">
        <v>283</v>
      </c>
      <c r="C267" s="47"/>
      <c r="D267" s="20"/>
      <c r="E267" s="20"/>
    </row>
    <row r="268" spans="1:5" x14ac:dyDescent="0.35">
      <c r="A268" s="20" t="s">
        <v>398</v>
      </c>
      <c r="B268" s="46" t="s">
        <v>283</v>
      </c>
      <c r="C268" s="47">
        <v>9974760</v>
      </c>
      <c r="D268" s="20"/>
      <c r="E268" s="20"/>
    </row>
    <row r="269" spans="1:5" x14ac:dyDescent="0.35">
      <c r="A269" s="20" t="s">
        <v>399</v>
      </c>
      <c r="B269" s="46" t="s">
        <v>283</v>
      </c>
      <c r="C269" s="47">
        <v>3152277</v>
      </c>
      <c r="D269" s="20"/>
      <c r="E269" s="20"/>
    </row>
    <row r="270" spans="1:5" x14ac:dyDescent="0.35">
      <c r="A270" s="20" t="s">
        <v>400</v>
      </c>
      <c r="B270" s="46" t="s">
        <v>283</v>
      </c>
      <c r="C270" s="47">
        <v>1529457</v>
      </c>
      <c r="D270" s="20"/>
      <c r="E270" s="20"/>
    </row>
    <row r="271" spans="1:5" x14ac:dyDescent="0.35">
      <c r="A271" s="20" t="s">
        <v>401</v>
      </c>
      <c r="B271" s="46" t="s">
        <v>283</v>
      </c>
      <c r="C271" s="47">
        <v>159127</v>
      </c>
      <c r="D271" s="20"/>
      <c r="E271" s="20"/>
    </row>
    <row r="272" spans="1:5" x14ac:dyDescent="0.35">
      <c r="A272" s="20" t="s">
        <v>402</v>
      </c>
      <c r="B272" s="46" t="s">
        <v>283</v>
      </c>
      <c r="C272" s="47"/>
      <c r="D272" s="20"/>
      <c r="E272" s="20"/>
    </row>
    <row r="273" spans="1:5" x14ac:dyDescent="0.35">
      <c r="A273" s="20" t="s">
        <v>403</v>
      </c>
      <c r="B273" s="46" t="s">
        <v>283</v>
      </c>
      <c r="C273" s="47">
        <v>833398</v>
      </c>
      <c r="D273" s="20"/>
      <c r="E273" s="20"/>
    </row>
    <row r="274" spans="1:5" x14ac:dyDescent="0.35">
      <c r="A274" s="20" t="s">
        <v>404</v>
      </c>
      <c r="B274" s="46" t="s">
        <v>283</v>
      </c>
      <c r="C274" s="47">
        <v>504719</v>
      </c>
      <c r="D274" s="20"/>
      <c r="E274" s="20"/>
    </row>
    <row r="275" spans="1:5" x14ac:dyDescent="0.35">
      <c r="A275" s="20" t="s">
        <v>405</v>
      </c>
      <c r="B275" s="46" t="s">
        <v>283</v>
      </c>
      <c r="C275" s="47"/>
      <c r="D275" s="20"/>
      <c r="E275" s="20"/>
    </row>
    <row r="276" spans="1:5" x14ac:dyDescent="0.35">
      <c r="A276" s="20" t="s">
        <v>406</v>
      </c>
      <c r="B276" s="20"/>
      <c r="C276" s="27"/>
      <c r="D276" s="32">
        <f>SUM(C266:C268)-C269+SUM(C270:C275)</f>
        <v>27650694</v>
      </c>
      <c r="E276" s="20"/>
    </row>
    <row r="277" spans="1:5" x14ac:dyDescent="0.35">
      <c r="A277" s="45" t="s">
        <v>407</v>
      </c>
      <c r="B277" s="45"/>
      <c r="C277" s="45"/>
      <c r="D277" s="45"/>
      <c r="E277" s="45"/>
    </row>
    <row r="278" spans="1:5" x14ac:dyDescent="0.35">
      <c r="A278" s="20" t="s">
        <v>396</v>
      </c>
      <c r="B278" s="46" t="s">
        <v>283</v>
      </c>
      <c r="C278" s="47">
        <v>2906712</v>
      </c>
      <c r="D278" s="20"/>
      <c r="E278" s="20"/>
    </row>
    <row r="279" spans="1:5" x14ac:dyDescent="0.35">
      <c r="A279" s="20" t="s">
        <v>397</v>
      </c>
      <c r="B279" s="46" t="s">
        <v>283</v>
      </c>
      <c r="C279" s="47">
        <v>2236407</v>
      </c>
      <c r="D279" s="20"/>
      <c r="E279" s="20"/>
    </row>
    <row r="280" spans="1:5" x14ac:dyDescent="0.35">
      <c r="A280" s="20" t="s">
        <v>408</v>
      </c>
      <c r="B280" s="46" t="s">
        <v>283</v>
      </c>
      <c r="C280" s="47">
        <v>0</v>
      </c>
      <c r="D280" s="20"/>
      <c r="E280" s="20"/>
    </row>
    <row r="281" spans="1:5" x14ac:dyDescent="0.35">
      <c r="A281" s="20" t="s">
        <v>409</v>
      </c>
      <c r="B281" s="20"/>
      <c r="C281" s="27"/>
      <c r="D281" s="32">
        <f>SUM(C278:C280)</f>
        <v>5143119</v>
      </c>
      <c r="E281" s="20"/>
    </row>
    <row r="282" spans="1:5" x14ac:dyDescent="0.35">
      <c r="A282" s="45" t="s">
        <v>410</v>
      </c>
      <c r="B282" s="45"/>
      <c r="C282" s="45"/>
      <c r="D282" s="45"/>
      <c r="E282" s="45"/>
    </row>
    <row r="283" spans="1:5" x14ac:dyDescent="0.35">
      <c r="A283" s="20" t="s">
        <v>365</v>
      </c>
      <c r="B283" s="46" t="s">
        <v>283</v>
      </c>
      <c r="C283" s="216">
        <v>834399</v>
      </c>
      <c r="D283" s="20"/>
      <c r="E283" s="20"/>
    </row>
    <row r="284" spans="1:5" x14ac:dyDescent="0.35">
      <c r="A284" s="20" t="s">
        <v>366</v>
      </c>
      <c r="B284" s="46" t="s">
        <v>283</v>
      </c>
      <c r="C284" s="216">
        <v>2485123</v>
      </c>
      <c r="D284" s="20"/>
      <c r="E284" s="20"/>
    </row>
    <row r="285" spans="1:5" x14ac:dyDescent="0.35">
      <c r="A285" s="20" t="s">
        <v>367</v>
      </c>
      <c r="B285" s="46" t="s">
        <v>283</v>
      </c>
      <c r="C285" s="216">
        <v>24311032</v>
      </c>
      <c r="D285" s="20"/>
      <c r="E285" s="20"/>
    </row>
    <row r="286" spans="1:5" x14ac:dyDescent="0.35">
      <c r="A286" s="20" t="s">
        <v>411</v>
      </c>
      <c r="B286" s="46" t="s">
        <v>283</v>
      </c>
      <c r="C286" s="216">
        <v>7453737</v>
      </c>
      <c r="D286" s="20"/>
      <c r="E286" s="20"/>
    </row>
    <row r="287" spans="1:5" x14ac:dyDescent="0.35">
      <c r="A287" s="20" t="s">
        <v>412</v>
      </c>
      <c r="B287" s="46" t="s">
        <v>283</v>
      </c>
      <c r="C287" s="216"/>
      <c r="D287" s="20"/>
      <c r="E287" s="20"/>
    </row>
    <row r="288" spans="1:5" x14ac:dyDescent="0.35">
      <c r="A288" s="20" t="s">
        <v>413</v>
      </c>
      <c r="B288" s="46" t="s">
        <v>283</v>
      </c>
      <c r="C288" s="216">
        <v>11620377</v>
      </c>
      <c r="D288" s="20"/>
      <c r="E288" s="20"/>
    </row>
    <row r="289" spans="1:5" x14ac:dyDescent="0.35">
      <c r="A289" s="20" t="s">
        <v>372</v>
      </c>
      <c r="B289" s="46" t="s">
        <v>283</v>
      </c>
      <c r="C289" s="216"/>
      <c r="D289" s="20"/>
      <c r="E289" s="20"/>
    </row>
    <row r="290" spans="1:5" x14ac:dyDescent="0.35">
      <c r="A290" s="20" t="s">
        <v>373</v>
      </c>
      <c r="B290" s="46" t="s">
        <v>283</v>
      </c>
      <c r="C290" s="216">
        <f>E219</f>
        <v>70896</v>
      </c>
      <c r="D290" s="20"/>
      <c r="E290" s="20"/>
    </row>
    <row r="291" spans="1:5" x14ac:dyDescent="0.35">
      <c r="A291" s="20" t="s">
        <v>414</v>
      </c>
      <c r="B291" s="20"/>
      <c r="C291" s="27"/>
      <c r="D291" s="32">
        <f>SUM(C283:C290)</f>
        <v>46775564</v>
      </c>
      <c r="E291" s="20"/>
    </row>
    <row r="292" spans="1:5" x14ac:dyDescent="0.35">
      <c r="A292" s="20" t="s">
        <v>415</v>
      </c>
      <c r="B292" s="46" t="s">
        <v>283</v>
      </c>
      <c r="C292" s="216">
        <v>26652204</v>
      </c>
      <c r="D292" s="20"/>
      <c r="E292" s="20"/>
    </row>
    <row r="293" spans="1:5" x14ac:dyDescent="0.35">
      <c r="A293" s="20" t="s">
        <v>416</v>
      </c>
      <c r="B293" s="20"/>
      <c r="C293" s="27"/>
      <c r="D293" s="32">
        <f>D291-C292</f>
        <v>20123360</v>
      </c>
      <c r="E293" s="20"/>
    </row>
    <row r="294" spans="1:5" x14ac:dyDescent="0.35">
      <c r="A294" s="45" t="s">
        <v>417</v>
      </c>
      <c r="B294" s="45"/>
      <c r="C294" s="45"/>
      <c r="D294" s="45"/>
      <c r="E294" s="45"/>
    </row>
    <row r="295" spans="1:5" x14ac:dyDescent="0.35">
      <c r="A295" s="20" t="s">
        <v>418</v>
      </c>
      <c r="B295" s="46" t="s">
        <v>283</v>
      </c>
      <c r="C295" s="216"/>
      <c r="D295" s="20"/>
      <c r="E295" s="20"/>
    </row>
    <row r="296" spans="1:5" x14ac:dyDescent="0.35">
      <c r="A296" s="20" t="s">
        <v>419</v>
      </c>
      <c r="B296" s="46" t="s">
        <v>283</v>
      </c>
      <c r="C296" s="216"/>
      <c r="D296" s="20"/>
      <c r="E296" s="20"/>
    </row>
    <row r="297" spans="1:5" x14ac:dyDescent="0.35">
      <c r="A297" s="20" t="s">
        <v>420</v>
      </c>
      <c r="B297" s="46" t="s">
        <v>283</v>
      </c>
      <c r="C297" s="216"/>
      <c r="D297" s="20"/>
      <c r="E297" s="20"/>
    </row>
    <row r="298" spans="1:5" x14ac:dyDescent="0.35">
      <c r="A298" s="20" t="s">
        <v>408</v>
      </c>
      <c r="B298" s="46" t="s">
        <v>283</v>
      </c>
      <c r="C298" s="216"/>
      <c r="D298" s="20"/>
      <c r="E298" s="20"/>
    </row>
    <row r="299" spans="1:5" x14ac:dyDescent="0.35">
      <c r="A299" s="20" t="s">
        <v>421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422</v>
      </c>
      <c r="B301" s="45"/>
      <c r="C301" s="45"/>
      <c r="D301" s="45"/>
      <c r="E301" s="45"/>
    </row>
    <row r="302" spans="1:5" x14ac:dyDescent="0.35">
      <c r="A302" s="20" t="s">
        <v>423</v>
      </c>
      <c r="B302" s="46" t="s">
        <v>283</v>
      </c>
      <c r="C302" s="47">
        <v>0</v>
      </c>
      <c r="D302" s="20"/>
      <c r="E302" s="20"/>
    </row>
    <row r="303" spans="1:5" x14ac:dyDescent="0.35">
      <c r="A303" s="20" t="s">
        <v>424</v>
      </c>
      <c r="B303" s="46" t="s">
        <v>283</v>
      </c>
      <c r="C303" s="47">
        <v>0</v>
      </c>
      <c r="D303" s="20"/>
      <c r="E303" s="20"/>
    </row>
    <row r="304" spans="1:5" x14ac:dyDescent="0.35">
      <c r="A304" s="20" t="s">
        <v>425</v>
      </c>
      <c r="B304" s="46" t="s">
        <v>283</v>
      </c>
      <c r="C304" s="47">
        <f>1203365-1</f>
        <v>1203364</v>
      </c>
      <c r="D304" s="20"/>
      <c r="E304" s="20"/>
    </row>
    <row r="305" spans="1:5" x14ac:dyDescent="0.35">
      <c r="A305" s="20" t="s">
        <v>426</v>
      </c>
      <c r="B305" s="46" t="s">
        <v>283</v>
      </c>
      <c r="C305" s="47">
        <v>0</v>
      </c>
      <c r="D305" s="20"/>
      <c r="E305" s="20"/>
    </row>
    <row r="306" spans="1:5" x14ac:dyDescent="0.35">
      <c r="A306" s="20" t="s">
        <v>427</v>
      </c>
      <c r="B306" s="20"/>
      <c r="C306" s="27"/>
      <c r="D306" s="32">
        <f>SUM(C302:C305)</f>
        <v>1203364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428</v>
      </c>
      <c r="B308" s="20"/>
      <c r="C308" s="27"/>
      <c r="D308" s="32">
        <f>D276+D281+D293+D299+D306</f>
        <v>54120537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429</v>
      </c>
      <c r="B312" s="38"/>
      <c r="C312" s="38"/>
      <c r="D312" s="38"/>
      <c r="E312" s="38"/>
    </row>
    <row r="313" spans="1:5" x14ac:dyDescent="0.35">
      <c r="A313" s="45" t="s">
        <v>430</v>
      </c>
      <c r="B313" s="45"/>
      <c r="C313" s="45"/>
      <c r="D313" s="45"/>
      <c r="E313" s="45"/>
    </row>
    <row r="314" spans="1:5" x14ac:dyDescent="0.35">
      <c r="A314" s="20" t="s">
        <v>431</v>
      </c>
      <c r="B314" s="46" t="s">
        <v>283</v>
      </c>
      <c r="C314" s="47"/>
      <c r="D314" s="20"/>
      <c r="E314" s="20"/>
    </row>
    <row r="315" spans="1:5" x14ac:dyDescent="0.35">
      <c r="A315" s="20" t="s">
        <v>432</v>
      </c>
      <c r="B315" s="46" t="s">
        <v>283</v>
      </c>
      <c r="C315" s="47">
        <v>1646489</v>
      </c>
      <c r="D315" s="20"/>
      <c r="E315" s="20"/>
    </row>
    <row r="316" spans="1:5" x14ac:dyDescent="0.35">
      <c r="A316" s="20" t="s">
        <v>433</v>
      </c>
      <c r="B316" s="46" t="s">
        <v>283</v>
      </c>
      <c r="C316" s="47">
        <v>2378780</v>
      </c>
      <c r="D316" s="20"/>
      <c r="E316" s="20"/>
    </row>
    <row r="317" spans="1:5" x14ac:dyDescent="0.35">
      <c r="A317" s="20" t="s">
        <v>434</v>
      </c>
      <c r="B317" s="46" t="s">
        <v>283</v>
      </c>
      <c r="C317" s="47">
        <v>1378014</v>
      </c>
      <c r="D317" s="20"/>
      <c r="E317" s="20"/>
    </row>
    <row r="318" spans="1:5" x14ac:dyDescent="0.35">
      <c r="A318" s="20" t="s">
        <v>435</v>
      </c>
      <c r="B318" s="46" t="s">
        <v>283</v>
      </c>
      <c r="C318" s="47">
        <v>3406318</v>
      </c>
      <c r="D318" s="20"/>
      <c r="E318" s="20"/>
    </row>
    <row r="319" spans="1:5" x14ac:dyDescent="0.35">
      <c r="A319" s="20" t="s">
        <v>436</v>
      </c>
      <c r="B319" s="46" t="s">
        <v>283</v>
      </c>
      <c r="C319" s="47">
        <v>0</v>
      </c>
      <c r="D319" s="20"/>
      <c r="E319" s="20"/>
    </row>
    <row r="320" spans="1:5" x14ac:dyDescent="0.35">
      <c r="A320" s="20" t="s">
        <v>437</v>
      </c>
      <c r="B320" s="46" t="s">
        <v>283</v>
      </c>
      <c r="C320" s="47">
        <v>0</v>
      </c>
      <c r="D320" s="20"/>
      <c r="E320" s="20"/>
    </row>
    <row r="321" spans="1:5" x14ac:dyDescent="0.35">
      <c r="A321" s="20" t="s">
        <v>438</v>
      </c>
      <c r="B321" s="46" t="s">
        <v>283</v>
      </c>
      <c r="C321" s="47">
        <v>0</v>
      </c>
      <c r="D321" s="20"/>
      <c r="E321" s="20"/>
    </row>
    <row r="322" spans="1:5" x14ac:dyDescent="0.35">
      <c r="A322" s="20" t="s">
        <v>439</v>
      </c>
      <c r="B322" s="46" t="s">
        <v>283</v>
      </c>
      <c r="C322" s="47">
        <v>489471</v>
      </c>
      <c r="D322" s="20"/>
      <c r="E322" s="20"/>
    </row>
    <row r="323" spans="1:5" x14ac:dyDescent="0.35">
      <c r="A323" s="20" t="s">
        <v>440</v>
      </c>
      <c r="B323" s="46" t="s">
        <v>283</v>
      </c>
      <c r="C323" s="47">
        <v>785219</v>
      </c>
      <c r="D323" s="20"/>
      <c r="E323" s="20"/>
    </row>
    <row r="324" spans="1:5" x14ac:dyDescent="0.35">
      <c r="A324" s="20" t="s">
        <v>441</v>
      </c>
      <c r="B324" s="20"/>
      <c r="C324" s="27"/>
      <c r="D324" s="32">
        <f>SUM(C314:C323)</f>
        <v>10084291</v>
      </c>
      <c r="E324" s="20"/>
    </row>
    <row r="325" spans="1:5" x14ac:dyDescent="0.35">
      <c r="A325" s="45" t="s">
        <v>442</v>
      </c>
      <c r="B325" s="45"/>
      <c r="C325" s="45"/>
      <c r="D325" s="45"/>
      <c r="E325" s="45"/>
    </row>
    <row r="326" spans="1:5" x14ac:dyDescent="0.35">
      <c r="A326" s="20" t="s">
        <v>443</v>
      </c>
      <c r="B326" s="46" t="s">
        <v>283</v>
      </c>
      <c r="C326" s="47"/>
      <c r="D326" s="20"/>
      <c r="E326" s="20"/>
    </row>
    <row r="327" spans="1:5" x14ac:dyDescent="0.35">
      <c r="A327" s="20" t="s">
        <v>444</v>
      </c>
      <c r="B327" s="46" t="s">
        <v>283</v>
      </c>
      <c r="C327" s="47"/>
      <c r="D327" s="20"/>
      <c r="E327" s="20"/>
    </row>
    <row r="328" spans="1:5" x14ac:dyDescent="0.35">
      <c r="A328" s="20" t="s">
        <v>445</v>
      </c>
      <c r="B328" s="46" t="s">
        <v>283</v>
      </c>
      <c r="C328" s="47">
        <v>0</v>
      </c>
      <c r="D328" s="20"/>
      <c r="E328" s="20"/>
    </row>
    <row r="329" spans="1:5" x14ac:dyDescent="0.35">
      <c r="A329" s="20" t="s">
        <v>446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447</v>
      </c>
      <c r="B330" s="45"/>
      <c r="C330" s="45"/>
      <c r="D330" s="45"/>
      <c r="E330" s="45"/>
    </row>
    <row r="331" spans="1:5" x14ac:dyDescent="0.35">
      <c r="A331" s="20" t="s">
        <v>448</v>
      </c>
      <c r="B331" s="46" t="s">
        <v>283</v>
      </c>
      <c r="C331" s="47"/>
      <c r="D331" s="20"/>
      <c r="E331" s="20"/>
    </row>
    <row r="332" spans="1:5" x14ac:dyDescent="0.35">
      <c r="A332" s="20" t="s">
        <v>449</v>
      </c>
      <c r="B332" s="46" t="s">
        <v>283</v>
      </c>
      <c r="C332" s="47"/>
      <c r="D332" s="20"/>
      <c r="E332" s="20"/>
    </row>
    <row r="333" spans="1:5" x14ac:dyDescent="0.35">
      <c r="A333" s="20" t="s">
        <v>450</v>
      </c>
      <c r="B333" s="46" t="s">
        <v>283</v>
      </c>
      <c r="C333" s="47">
        <v>10551270</v>
      </c>
      <c r="D333" s="20"/>
      <c r="E333" s="20"/>
    </row>
    <row r="334" spans="1:5" x14ac:dyDescent="0.35">
      <c r="A334" s="26" t="s">
        <v>451</v>
      </c>
      <c r="B334" s="46" t="s">
        <v>283</v>
      </c>
      <c r="C334" s="47"/>
      <c r="D334" s="20"/>
      <c r="E334" s="20"/>
    </row>
    <row r="335" spans="1:5" x14ac:dyDescent="0.35">
      <c r="A335" s="20" t="s">
        <v>452</v>
      </c>
      <c r="B335" s="46" t="s">
        <v>283</v>
      </c>
      <c r="C335" s="47"/>
      <c r="D335" s="20"/>
      <c r="E335" s="20"/>
    </row>
    <row r="336" spans="1:5" x14ac:dyDescent="0.35">
      <c r="A336" s="26" t="s">
        <v>453</v>
      </c>
      <c r="B336" s="46" t="s">
        <v>283</v>
      </c>
      <c r="C336" s="47"/>
      <c r="D336" s="20"/>
      <c r="E336" s="20"/>
    </row>
    <row r="337" spans="1:5" x14ac:dyDescent="0.35">
      <c r="A337" s="26" t="s">
        <v>454</v>
      </c>
      <c r="B337" s="46" t="s">
        <v>283</v>
      </c>
      <c r="C337" s="272"/>
      <c r="D337" s="20"/>
      <c r="E337" s="20"/>
    </row>
    <row r="338" spans="1:5" x14ac:dyDescent="0.35">
      <c r="A338" s="20" t="s">
        <v>455</v>
      </c>
      <c r="B338" s="46" t="s">
        <v>283</v>
      </c>
      <c r="C338" s="47">
        <v>9403985</v>
      </c>
      <c r="D338" s="20"/>
      <c r="E338" s="20"/>
    </row>
    <row r="339" spans="1:5" x14ac:dyDescent="0.35">
      <c r="A339" s="20" t="s">
        <v>214</v>
      </c>
      <c r="B339" s="20"/>
      <c r="C339" s="27"/>
      <c r="D339" s="32">
        <f>SUM(C331:C338)</f>
        <v>19955255</v>
      </c>
      <c r="E339" s="20"/>
    </row>
    <row r="340" spans="1:5" x14ac:dyDescent="0.35">
      <c r="A340" s="20" t="s">
        <v>456</v>
      </c>
      <c r="B340" s="20"/>
      <c r="C340" s="27"/>
      <c r="D340" s="32">
        <f>C323</f>
        <v>785219</v>
      </c>
      <c r="E340" s="20"/>
    </row>
    <row r="341" spans="1:5" x14ac:dyDescent="0.35">
      <c r="A341" s="20" t="s">
        <v>457</v>
      </c>
      <c r="B341" s="20"/>
      <c r="C341" s="27"/>
      <c r="D341" s="32">
        <f>D339-D340</f>
        <v>19170036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458</v>
      </c>
      <c r="B343" s="46" t="s">
        <v>283</v>
      </c>
      <c r="C343" s="327">
        <v>24866210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459</v>
      </c>
      <c r="B345" s="46" t="s">
        <v>283</v>
      </c>
      <c r="C345" s="234">
        <v>0</v>
      </c>
      <c r="D345" s="20"/>
      <c r="E345" s="20"/>
    </row>
    <row r="346" spans="1:5" x14ac:dyDescent="0.35">
      <c r="A346" s="20" t="s">
        <v>460</v>
      </c>
      <c r="B346" s="46" t="s">
        <v>283</v>
      </c>
      <c r="C346" s="234">
        <v>0</v>
      </c>
      <c r="D346" s="20"/>
      <c r="E346" s="20"/>
    </row>
    <row r="347" spans="1:5" x14ac:dyDescent="0.35">
      <c r="A347" s="20" t="s">
        <v>461</v>
      </c>
      <c r="B347" s="46" t="s">
        <v>283</v>
      </c>
      <c r="C347" s="234">
        <v>0</v>
      </c>
      <c r="D347" s="20"/>
      <c r="E347" s="20"/>
    </row>
    <row r="348" spans="1:5" x14ac:dyDescent="0.35">
      <c r="A348" s="20" t="s">
        <v>462</v>
      </c>
      <c r="B348" s="46" t="s">
        <v>283</v>
      </c>
      <c r="C348" s="234">
        <v>0</v>
      </c>
      <c r="D348" s="20"/>
      <c r="E348" s="20"/>
    </row>
    <row r="349" spans="1:5" x14ac:dyDescent="0.35">
      <c r="A349" s="20" t="s">
        <v>463</v>
      </c>
      <c r="B349" s="46" t="s">
        <v>283</v>
      </c>
      <c r="C349" s="234">
        <v>0</v>
      </c>
      <c r="D349" s="20"/>
      <c r="E349" s="20"/>
    </row>
    <row r="350" spans="1:5" x14ac:dyDescent="0.35">
      <c r="A350" s="20" t="s">
        <v>464</v>
      </c>
      <c r="B350" s="20"/>
      <c r="C350" s="27"/>
      <c r="D350" s="32">
        <f>D324+D329+D341+C343+C347+C348</f>
        <v>54120537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465</v>
      </c>
      <c r="B352" s="20"/>
      <c r="C352" s="27"/>
      <c r="D352" s="32">
        <f>D308</f>
        <v>54120537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466</v>
      </c>
      <c r="B356" s="38"/>
      <c r="C356" s="38"/>
      <c r="D356" s="38"/>
      <c r="E356" s="38"/>
    </row>
    <row r="357" spans="1:5" x14ac:dyDescent="0.35">
      <c r="A357" s="45" t="s">
        <v>467</v>
      </c>
      <c r="B357" s="45"/>
      <c r="C357" s="45"/>
      <c r="D357" s="45"/>
      <c r="E357" s="45"/>
    </row>
    <row r="358" spans="1:5" x14ac:dyDescent="0.35">
      <c r="A358" s="20" t="s">
        <v>468</v>
      </c>
      <c r="B358" s="46" t="s">
        <v>283</v>
      </c>
      <c r="C358" s="234">
        <f>CE87</f>
        <v>15251538</v>
      </c>
      <c r="D358" s="20"/>
      <c r="E358" s="20"/>
    </row>
    <row r="359" spans="1:5" x14ac:dyDescent="0.35">
      <c r="A359" s="20" t="s">
        <v>469</v>
      </c>
      <c r="B359" s="46" t="s">
        <v>283</v>
      </c>
      <c r="C359" s="234">
        <f>CE88</f>
        <v>49336510</v>
      </c>
      <c r="D359" s="20"/>
      <c r="E359" s="20"/>
    </row>
    <row r="360" spans="1:5" x14ac:dyDescent="0.35">
      <c r="A360" s="20" t="s">
        <v>470</v>
      </c>
      <c r="B360" s="20"/>
      <c r="C360" s="27"/>
      <c r="D360" s="32">
        <f>SUM(C358:C359)</f>
        <v>64588048</v>
      </c>
      <c r="E360" s="20"/>
    </row>
    <row r="361" spans="1:5" x14ac:dyDescent="0.35">
      <c r="A361" s="45" t="s">
        <v>471</v>
      </c>
      <c r="B361" s="45"/>
      <c r="C361" s="45"/>
      <c r="D361" s="45"/>
      <c r="E361" s="45"/>
    </row>
    <row r="362" spans="1:5" x14ac:dyDescent="0.35">
      <c r="A362" s="20" t="s">
        <v>376</v>
      </c>
      <c r="B362" s="45"/>
      <c r="C362" s="47">
        <v>492503</v>
      </c>
      <c r="D362" s="20"/>
      <c r="E362" s="45"/>
    </row>
    <row r="363" spans="1:5" x14ac:dyDescent="0.35">
      <c r="A363" s="20" t="s">
        <v>472</v>
      </c>
      <c r="B363" s="46" t="s">
        <v>283</v>
      </c>
      <c r="C363" s="47">
        <v>21633655</v>
      </c>
      <c r="D363" s="20"/>
      <c r="E363" s="20"/>
    </row>
    <row r="364" spans="1:5" x14ac:dyDescent="0.35">
      <c r="A364" s="20" t="s">
        <v>473</v>
      </c>
      <c r="B364" s="46" t="s">
        <v>283</v>
      </c>
      <c r="C364" s="47">
        <v>178996</v>
      </c>
      <c r="D364" s="20"/>
      <c r="E364" s="20"/>
    </row>
    <row r="365" spans="1:5" x14ac:dyDescent="0.35">
      <c r="A365" s="20" t="s">
        <v>474</v>
      </c>
      <c r="B365" s="46" t="s">
        <v>283</v>
      </c>
      <c r="C365" s="47">
        <v>-91449</v>
      </c>
      <c r="D365" s="20"/>
      <c r="E365" s="20"/>
    </row>
    <row r="366" spans="1:5" x14ac:dyDescent="0.35">
      <c r="A366" s="20" t="s">
        <v>393</v>
      </c>
      <c r="B366" s="20"/>
      <c r="C366" s="27"/>
      <c r="D366" s="32">
        <f>SUM(C362:C365)</f>
        <v>22213705</v>
      </c>
      <c r="E366" s="20"/>
    </row>
    <row r="367" spans="1:5" x14ac:dyDescent="0.35">
      <c r="A367" s="20" t="s">
        <v>475</v>
      </c>
      <c r="B367" s="20"/>
      <c r="C367" s="27"/>
      <c r="D367" s="32">
        <f>D360-D366</f>
        <v>42374343</v>
      </c>
      <c r="E367" s="20"/>
    </row>
    <row r="368" spans="1:5" x14ac:dyDescent="0.35">
      <c r="A368" s="58" t="s">
        <v>476</v>
      </c>
      <c r="B368" s="45"/>
      <c r="C368" s="45"/>
      <c r="D368" s="45"/>
      <c r="E368" s="45"/>
    </row>
    <row r="369" spans="1:6" x14ac:dyDescent="0.35">
      <c r="A369" s="32" t="s">
        <v>477</v>
      </c>
      <c r="B369" s="20"/>
      <c r="C369" s="20"/>
      <c r="D369" s="20"/>
      <c r="E369" s="20"/>
    </row>
    <row r="370" spans="1:6" x14ac:dyDescent="0.35">
      <c r="A370" s="59" t="s">
        <v>478</v>
      </c>
      <c r="B370" s="40" t="s">
        <v>283</v>
      </c>
      <c r="C370" s="273">
        <v>0</v>
      </c>
      <c r="D370" s="32"/>
      <c r="E370" s="32"/>
    </row>
    <row r="371" spans="1:6" x14ac:dyDescent="0.35">
      <c r="A371" s="59" t="s">
        <v>479</v>
      </c>
      <c r="B371" s="40" t="s">
        <v>283</v>
      </c>
      <c r="C371" s="273">
        <v>218529</v>
      </c>
      <c r="D371" s="32"/>
      <c r="E371" s="32"/>
    </row>
    <row r="372" spans="1:6" x14ac:dyDescent="0.35">
      <c r="A372" s="59" t="s">
        <v>480</v>
      </c>
      <c r="B372" s="40" t="s">
        <v>283</v>
      </c>
      <c r="C372" s="273"/>
      <c r="D372" s="32"/>
      <c r="E372" s="32"/>
    </row>
    <row r="373" spans="1:6" x14ac:dyDescent="0.35">
      <c r="A373" s="59" t="s">
        <v>481</v>
      </c>
      <c r="B373" s="40" t="s">
        <v>283</v>
      </c>
      <c r="C373" s="273">
        <v>0</v>
      </c>
      <c r="D373" s="32"/>
      <c r="E373" s="32"/>
    </row>
    <row r="374" spans="1:6" x14ac:dyDescent="0.35">
      <c r="A374" s="59" t="s">
        <v>482</v>
      </c>
      <c r="B374" s="40" t="s">
        <v>283</v>
      </c>
      <c r="C374" s="273"/>
      <c r="D374" s="32"/>
      <c r="E374" s="32"/>
    </row>
    <row r="375" spans="1:6" x14ac:dyDescent="0.35">
      <c r="A375" s="59" t="s">
        <v>483</v>
      </c>
      <c r="B375" s="40" t="s">
        <v>283</v>
      </c>
      <c r="C375" s="273"/>
      <c r="D375" s="32"/>
      <c r="E375" s="32"/>
    </row>
    <row r="376" spans="1:6" x14ac:dyDescent="0.35">
      <c r="A376" s="59" t="s">
        <v>484</v>
      </c>
      <c r="B376" s="40" t="s">
        <v>283</v>
      </c>
      <c r="C376" s="273"/>
      <c r="D376" s="32"/>
      <c r="E376" s="32"/>
    </row>
    <row r="377" spans="1:6" x14ac:dyDescent="0.35">
      <c r="A377" s="59" t="s">
        <v>485</v>
      </c>
      <c r="B377" s="40" t="s">
        <v>283</v>
      </c>
      <c r="C377" s="273"/>
      <c r="D377" s="32"/>
      <c r="E377" s="32"/>
    </row>
    <row r="378" spans="1:6" x14ac:dyDescent="0.35">
      <c r="A378" s="59" t="s">
        <v>486</v>
      </c>
      <c r="B378" s="40" t="s">
        <v>283</v>
      </c>
      <c r="C378" s="273"/>
      <c r="D378" s="32"/>
      <c r="E378" s="32"/>
    </row>
    <row r="379" spans="1:6" x14ac:dyDescent="0.35">
      <c r="A379" s="59" t="s">
        <v>487</v>
      </c>
      <c r="B379" s="40" t="s">
        <v>283</v>
      </c>
      <c r="C379" s="273"/>
      <c r="D379" s="32"/>
      <c r="E379" s="32"/>
    </row>
    <row r="380" spans="1:6" x14ac:dyDescent="0.35">
      <c r="A380" s="59" t="s">
        <v>488</v>
      </c>
      <c r="B380" s="40" t="s">
        <v>283</v>
      </c>
      <c r="C380" s="236">
        <v>381073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489</v>
      </c>
      <c r="B381" s="46"/>
      <c r="C381" s="46"/>
      <c r="D381" s="32">
        <f>SUM(C370:C380)</f>
        <v>599602</v>
      </c>
      <c r="E381" s="32"/>
      <c r="F381" s="60"/>
    </row>
    <row r="382" spans="1:6" x14ac:dyDescent="0.35">
      <c r="A382" s="56" t="s">
        <v>490</v>
      </c>
      <c r="B382" s="46" t="s">
        <v>283</v>
      </c>
      <c r="C382" s="47">
        <v>0</v>
      </c>
      <c r="D382" s="32"/>
      <c r="E382" s="20"/>
    </row>
    <row r="383" spans="1:6" x14ac:dyDescent="0.35">
      <c r="A383" s="20" t="s">
        <v>491</v>
      </c>
      <c r="B383" s="20"/>
      <c r="C383" s="27"/>
      <c r="D383" s="32">
        <f>D381+C382</f>
        <v>599602</v>
      </c>
      <c r="E383" s="20"/>
    </row>
    <row r="384" spans="1:6" x14ac:dyDescent="0.35">
      <c r="A384" s="20" t="s">
        <v>492</v>
      </c>
      <c r="B384" s="20"/>
      <c r="C384" s="27"/>
      <c r="D384" s="32">
        <f>D367+D383</f>
        <v>42973945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493</v>
      </c>
      <c r="B388" s="45"/>
      <c r="C388" s="45"/>
      <c r="D388" s="45"/>
      <c r="E388" s="45"/>
    </row>
    <row r="389" spans="1:5" x14ac:dyDescent="0.35">
      <c r="A389" s="20" t="s">
        <v>494</v>
      </c>
      <c r="B389" s="46" t="s">
        <v>283</v>
      </c>
      <c r="C389" s="47">
        <v>23554539</v>
      </c>
      <c r="D389" s="20"/>
      <c r="E389" s="20"/>
    </row>
    <row r="390" spans="1:5" x14ac:dyDescent="0.35">
      <c r="A390" s="20" t="s">
        <v>9</v>
      </c>
      <c r="B390" s="46" t="s">
        <v>283</v>
      </c>
      <c r="C390" s="47">
        <v>6024272</v>
      </c>
      <c r="D390" s="20"/>
      <c r="E390" s="20"/>
    </row>
    <row r="391" spans="1:5" x14ac:dyDescent="0.35">
      <c r="A391" s="20" t="s">
        <v>248</v>
      </c>
      <c r="B391" s="46" t="s">
        <v>283</v>
      </c>
      <c r="C391" s="47">
        <v>1542916</v>
      </c>
      <c r="D391" s="20"/>
      <c r="E391" s="20"/>
    </row>
    <row r="392" spans="1:5" x14ac:dyDescent="0.35">
      <c r="A392" s="20" t="s">
        <v>495</v>
      </c>
      <c r="B392" s="46" t="s">
        <v>283</v>
      </c>
      <c r="C392" s="47">
        <v>5435837</v>
      </c>
      <c r="D392" s="20"/>
      <c r="E392" s="20"/>
    </row>
    <row r="393" spans="1:5" x14ac:dyDescent="0.35">
      <c r="A393" s="20" t="s">
        <v>496</v>
      </c>
      <c r="B393" s="46" t="s">
        <v>283</v>
      </c>
      <c r="C393" s="47">
        <v>726527</v>
      </c>
      <c r="D393" s="20"/>
      <c r="E393" s="20"/>
    </row>
    <row r="394" spans="1:5" x14ac:dyDescent="0.35">
      <c r="A394" s="20" t="s">
        <v>497</v>
      </c>
      <c r="B394" s="46" t="s">
        <v>283</v>
      </c>
      <c r="C394" s="47">
        <v>6528911</v>
      </c>
      <c r="D394" s="20"/>
      <c r="E394" s="20"/>
    </row>
    <row r="395" spans="1:5" x14ac:dyDescent="0.35">
      <c r="A395" s="20" t="s">
        <v>11</v>
      </c>
      <c r="B395" s="46" t="s">
        <v>283</v>
      </c>
      <c r="C395" s="47">
        <v>2514988</v>
      </c>
      <c r="D395" s="20"/>
      <c r="E395" s="20"/>
    </row>
    <row r="396" spans="1:5" x14ac:dyDescent="0.35">
      <c r="A396" s="20" t="s">
        <v>498</v>
      </c>
      <c r="B396" s="46" t="s">
        <v>283</v>
      </c>
      <c r="C396" s="47">
        <v>90971</v>
      </c>
      <c r="D396" s="20"/>
      <c r="E396" s="20"/>
    </row>
    <row r="397" spans="1:5" x14ac:dyDescent="0.35">
      <c r="A397" s="20" t="s">
        <v>499</v>
      </c>
      <c r="B397" s="46" t="s">
        <v>283</v>
      </c>
      <c r="C397" s="47">
        <v>377208</v>
      </c>
      <c r="D397" s="20"/>
      <c r="E397" s="20"/>
    </row>
    <row r="398" spans="1:5" x14ac:dyDescent="0.35">
      <c r="A398" s="20" t="s">
        <v>500</v>
      </c>
      <c r="B398" s="46" t="s">
        <v>283</v>
      </c>
      <c r="C398" s="47">
        <v>188517</v>
      </c>
      <c r="D398" s="20"/>
      <c r="E398" s="20"/>
    </row>
    <row r="399" spans="1:5" x14ac:dyDescent="0.35">
      <c r="A399" s="20" t="s">
        <v>501</v>
      </c>
      <c r="B399" s="46" t="s">
        <v>283</v>
      </c>
      <c r="C399" s="47">
        <v>409123</v>
      </c>
      <c r="D399" s="20"/>
      <c r="E399" s="20"/>
    </row>
    <row r="400" spans="1:5" x14ac:dyDescent="0.35">
      <c r="A400" s="32" t="s">
        <v>502</v>
      </c>
      <c r="B400" s="20"/>
      <c r="C400" s="20"/>
      <c r="D400" s="20"/>
      <c r="E400" s="20"/>
    </row>
    <row r="401" spans="1:9" x14ac:dyDescent="0.35">
      <c r="A401" s="33" t="s">
        <v>254</v>
      </c>
      <c r="B401" s="40" t="s">
        <v>283</v>
      </c>
      <c r="C401" s="273"/>
      <c r="D401" s="32"/>
      <c r="E401" s="32"/>
    </row>
    <row r="402" spans="1:9" x14ac:dyDescent="0.35">
      <c r="A402" s="33" t="s">
        <v>255</v>
      </c>
      <c r="B402" s="40" t="s">
        <v>283</v>
      </c>
      <c r="C402" s="273"/>
      <c r="D402" s="32"/>
      <c r="E402" s="32"/>
    </row>
    <row r="403" spans="1:9" x14ac:dyDescent="0.35">
      <c r="A403" s="33" t="s">
        <v>503</v>
      </c>
      <c r="B403" s="40" t="s">
        <v>283</v>
      </c>
      <c r="C403" s="273"/>
      <c r="D403" s="32"/>
      <c r="E403" s="32"/>
    </row>
    <row r="404" spans="1:9" x14ac:dyDescent="0.35">
      <c r="A404" s="33" t="s">
        <v>257</v>
      </c>
      <c r="B404" s="40" t="s">
        <v>283</v>
      </c>
      <c r="C404" s="273"/>
      <c r="D404" s="32"/>
      <c r="E404" s="32"/>
    </row>
    <row r="405" spans="1:9" x14ac:dyDescent="0.35">
      <c r="A405" s="33" t="s">
        <v>258</v>
      </c>
      <c r="B405" s="40" t="s">
        <v>283</v>
      </c>
      <c r="C405" s="273"/>
      <c r="D405" s="32"/>
      <c r="E405" s="32"/>
    </row>
    <row r="406" spans="1:9" x14ac:dyDescent="0.35">
      <c r="A406" s="33" t="s">
        <v>259</v>
      </c>
      <c r="B406" s="40" t="s">
        <v>283</v>
      </c>
      <c r="C406" s="273"/>
      <c r="D406" s="32"/>
      <c r="E406" s="32"/>
    </row>
    <row r="407" spans="1:9" x14ac:dyDescent="0.35">
      <c r="A407" s="33" t="s">
        <v>260</v>
      </c>
      <c r="B407" s="40" t="s">
        <v>283</v>
      </c>
      <c r="C407" s="273"/>
      <c r="D407" s="32"/>
      <c r="E407" s="32"/>
    </row>
    <row r="408" spans="1:9" x14ac:dyDescent="0.35">
      <c r="A408" s="33" t="s">
        <v>261</v>
      </c>
      <c r="B408" s="40" t="s">
        <v>283</v>
      </c>
      <c r="C408" s="273"/>
      <c r="D408" s="32"/>
      <c r="E408" s="32"/>
    </row>
    <row r="409" spans="1:9" x14ac:dyDescent="0.35">
      <c r="A409" s="33" t="s">
        <v>262</v>
      </c>
      <c r="B409" s="40" t="s">
        <v>283</v>
      </c>
      <c r="C409" s="273"/>
      <c r="D409" s="32"/>
      <c r="E409" s="32"/>
    </row>
    <row r="410" spans="1:9" x14ac:dyDescent="0.35">
      <c r="A410" s="33" t="s">
        <v>263</v>
      </c>
      <c r="B410" s="40" t="s">
        <v>283</v>
      </c>
      <c r="C410" s="273">
        <v>39938</v>
      </c>
      <c r="D410" s="32"/>
      <c r="E410" s="32"/>
    </row>
    <row r="411" spans="1:9" x14ac:dyDescent="0.35">
      <c r="A411" s="33" t="s">
        <v>264</v>
      </c>
      <c r="B411" s="40" t="s">
        <v>283</v>
      </c>
      <c r="C411" s="273">
        <v>81304</v>
      </c>
      <c r="D411" s="32"/>
      <c r="E411" s="32"/>
    </row>
    <row r="412" spans="1:9" x14ac:dyDescent="0.35">
      <c r="A412" s="33" t="s">
        <v>265</v>
      </c>
      <c r="B412" s="40" t="s">
        <v>283</v>
      </c>
      <c r="C412" s="273"/>
      <c r="D412" s="32"/>
      <c r="E412" s="32"/>
    </row>
    <row r="413" spans="1:9" x14ac:dyDescent="0.35">
      <c r="A413" s="33" t="s">
        <v>266</v>
      </c>
      <c r="B413" s="40" t="s">
        <v>283</v>
      </c>
      <c r="C413" s="273"/>
      <c r="D413" s="32"/>
      <c r="E413" s="32"/>
    </row>
    <row r="414" spans="1:9" x14ac:dyDescent="0.35">
      <c r="A414" s="33" t="s">
        <v>267</v>
      </c>
      <c r="B414" s="40" t="s">
        <v>283</v>
      </c>
      <c r="C414" s="236">
        <f>735759-C410-C411</f>
        <v>614517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504</v>
      </c>
      <c r="B415" s="46"/>
      <c r="C415" s="46"/>
      <c r="D415" s="32">
        <f>SUM(C401:C414)</f>
        <v>735759</v>
      </c>
      <c r="E415" s="32"/>
      <c r="F415" s="60"/>
      <c r="G415" s="60"/>
      <c r="H415" s="60"/>
      <c r="I415" s="60"/>
    </row>
    <row r="416" spans="1:9" x14ac:dyDescent="0.35">
      <c r="A416" s="32" t="s">
        <v>505</v>
      </c>
      <c r="B416" s="20"/>
      <c r="C416" s="27"/>
      <c r="D416" s="32">
        <f>SUM(C389:C399,D415)</f>
        <v>48129568</v>
      </c>
      <c r="E416" s="32"/>
    </row>
    <row r="417" spans="1:13" x14ac:dyDescent="0.35">
      <c r="A417" s="32" t="s">
        <v>506</v>
      </c>
      <c r="B417" s="20"/>
      <c r="C417" s="27"/>
      <c r="D417" s="32">
        <f>D384-D416</f>
        <v>-5155623</v>
      </c>
      <c r="E417" s="32"/>
    </row>
    <row r="418" spans="1:13" x14ac:dyDescent="0.35">
      <c r="A418" s="32" t="s">
        <v>507</v>
      </c>
      <c r="B418" s="20"/>
      <c r="C418" s="236">
        <f>551463+665606+85238+58137</f>
        <v>1360444</v>
      </c>
      <c r="D418" s="32"/>
      <c r="E418" s="32"/>
    </row>
    <row r="419" spans="1:13" x14ac:dyDescent="0.35">
      <c r="A419" s="59" t="s">
        <v>508</v>
      </c>
      <c r="B419" s="46" t="s">
        <v>283</v>
      </c>
      <c r="C419" s="273">
        <f>112140+4814205</f>
        <v>4926345</v>
      </c>
      <c r="D419" s="32"/>
      <c r="E419" s="32"/>
    </row>
    <row r="420" spans="1:13" x14ac:dyDescent="0.35">
      <c r="A420" s="61" t="s">
        <v>509</v>
      </c>
      <c r="B420" s="20"/>
      <c r="C420" s="20"/>
      <c r="D420" s="32">
        <f>SUM(C418:C419)</f>
        <v>6286789</v>
      </c>
      <c r="E420" s="32"/>
    </row>
    <row r="421" spans="1:13" x14ac:dyDescent="0.35">
      <c r="A421" s="32" t="s">
        <v>510</v>
      </c>
      <c r="B421" s="20"/>
      <c r="C421" s="27"/>
      <c r="D421" s="32">
        <f>D417+D420</f>
        <v>1131166</v>
      </c>
      <c r="E421" s="32"/>
      <c r="F421" s="63"/>
    </row>
    <row r="422" spans="1:13" x14ac:dyDescent="0.35">
      <c r="A422" s="32" t="s">
        <v>511</v>
      </c>
      <c r="B422" s="46" t="s">
        <v>283</v>
      </c>
      <c r="C422" s="47"/>
      <c r="D422" s="32"/>
      <c r="E422" s="20"/>
    </row>
    <row r="423" spans="1:13" x14ac:dyDescent="0.35">
      <c r="A423" s="20" t="s">
        <v>512</v>
      </c>
      <c r="B423" s="46" t="s">
        <v>283</v>
      </c>
      <c r="C423" s="47"/>
      <c r="D423" s="32"/>
      <c r="E423" s="20"/>
    </row>
    <row r="424" spans="1:13" x14ac:dyDescent="0.35">
      <c r="A424" s="20" t="s">
        <v>513</v>
      </c>
      <c r="B424" s="20"/>
      <c r="C424" s="27"/>
      <c r="D424" s="32">
        <f>D421+C422-C423</f>
        <v>1131166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514</v>
      </c>
      <c r="D612" s="256">
        <f>CE90-(BE90+CD90)</f>
        <v>67539</v>
      </c>
      <c r="E612" s="258">
        <f>SUM(C624:D647)+SUM(C668:D713)</f>
        <v>39709708.814151824</v>
      </c>
      <c r="F612" s="258">
        <f>CE64-(AX64+BD64+BE64+BG64+BJ64+BN64+BP64+BQ64+CB64+CC64+CD64)</f>
        <v>5317340</v>
      </c>
      <c r="G612" s="256">
        <f>CE91-(AX91+AY91+BD91+BE91+BG91+BJ91+BN91+BP91+BQ91+CB91+CC91+CD91)</f>
        <v>31620</v>
      </c>
      <c r="H612" s="261">
        <f>CE60-(AX60+AY60+AZ60+BD60+BE60+BG60+BJ60+BN60+BO60+BP60+BQ60+BR60+CB60+CC60+CD60)</f>
        <v>219.37000000000006</v>
      </c>
      <c r="I612" s="256">
        <f>CE92-(AX92+AY92+AZ92+BD92+BE92+BF92+BG92+BJ92+BN92+BO92+BP92+BQ92+BR92+CB92+CC92+CD92)</f>
        <v>222265</v>
      </c>
      <c r="J612" s="256">
        <f>CE93-(AX93+AY93+AZ93+BA93+BD93+BE93+BF93+BG93+BJ93+BN93+BO93+BP93+BQ93+BR93+CB93+CC93+CD93)</f>
        <v>29750</v>
      </c>
      <c r="K612" s="256">
        <f>CE89-(AW89+AX89+AY89+AZ89+BA89+BB89+BC89+BD89+BE89+BF89+BG89+BH89+BI89+BJ89+BK89+BL89+BM89+BN89+BO89+BP89+BQ89+BR89+BS89+BT89+BU89+BV89+BW89+BX89+CB89+CC89+CD89)</f>
        <v>64588048</v>
      </c>
      <c r="L612" s="262">
        <f>CE94-(AW94+AX94+AY94+AZ94+BA94+BB94+BC94+BD94+BE94+BF94+BG94+BH94+BI94+BJ94+BK94+BL94+BM94+BN94+BO94+BP94+BQ94+BR94+BS94+BT94+BU94+BV94+BW94+BX94+BY94+BZ94+CA94+CB94+CC94+CD94)</f>
        <v>91.750000000000014</v>
      </c>
    </row>
    <row r="613" spans="1:14" s="231" customFormat="1" ht="12.65" customHeight="1" x14ac:dyDescent="0.3">
      <c r="A613" s="251"/>
      <c r="C613" s="249" t="s">
        <v>515</v>
      </c>
      <c r="D613" s="257" t="s">
        <v>516</v>
      </c>
      <c r="E613" s="259" t="s">
        <v>517</v>
      </c>
      <c r="F613" s="260" t="s">
        <v>518</v>
      </c>
      <c r="G613" s="257" t="s">
        <v>519</v>
      </c>
      <c r="H613" s="260" t="s">
        <v>520</v>
      </c>
      <c r="I613" s="257" t="s">
        <v>521</v>
      </c>
      <c r="J613" s="257" t="s">
        <v>522</v>
      </c>
      <c r="K613" s="249" t="s">
        <v>523</v>
      </c>
      <c r="L613" s="250" t="s">
        <v>524</v>
      </c>
    </row>
    <row r="614" spans="1:14" s="231" customFormat="1" ht="12.65" customHeight="1" x14ac:dyDescent="0.3">
      <c r="A614" s="251">
        <v>8430</v>
      </c>
      <c r="B614" s="250" t="s">
        <v>151</v>
      </c>
      <c r="C614" s="256">
        <f>BE85</f>
        <v>1477448</v>
      </c>
      <c r="D614" s="256"/>
      <c r="E614" s="258"/>
      <c r="F614" s="258"/>
      <c r="G614" s="256"/>
      <c r="H614" s="258"/>
      <c r="I614" s="256"/>
      <c r="J614" s="256"/>
      <c r="N614" s="252" t="s">
        <v>525</v>
      </c>
    </row>
    <row r="615" spans="1:14" s="231" customFormat="1" ht="12.65" customHeight="1" x14ac:dyDescent="0.3">
      <c r="A615" s="251"/>
      <c r="B615" s="250" t="s">
        <v>526</v>
      </c>
      <c r="C615" s="256">
        <f>CD69-CD84</f>
        <v>974848</v>
      </c>
      <c r="D615" s="256">
        <f>SUM(C614:C615)</f>
        <v>2452296</v>
      </c>
      <c r="E615" s="258"/>
      <c r="F615" s="258"/>
      <c r="G615" s="256"/>
      <c r="H615" s="258"/>
      <c r="I615" s="256"/>
      <c r="J615" s="256"/>
      <c r="N615" s="252" t="s">
        <v>527</v>
      </c>
    </row>
    <row r="616" spans="1:14" s="231" customFormat="1" ht="12.65" customHeight="1" x14ac:dyDescent="0.3">
      <c r="A616" s="251">
        <v>8310</v>
      </c>
      <c r="B616" s="255" t="s">
        <v>528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529</v>
      </c>
    </row>
    <row r="617" spans="1:14" s="231" customFormat="1" ht="12.65" customHeight="1" x14ac:dyDescent="0.3">
      <c r="A617" s="251">
        <v>8510</v>
      </c>
      <c r="B617" s="255" t="s">
        <v>156</v>
      </c>
      <c r="C617" s="256">
        <f>BJ85</f>
        <v>1047408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8470</v>
      </c>
      <c r="B618" s="255" t="s">
        <v>531</v>
      </c>
      <c r="C618" s="256">
        <f>BG85</f>
        <v>3214815</v>
      </c>
      <c r="D618" s="256">
        <f>(D615/D612)*BG90</f>
        <v>34276.009772131656</v>
      </c>
      <c r="E618" s="258"/>
      <c r="F618" s="258"/>
      <c r="G618" s="256"/>
      <c r="H618" s="258"/>
      <c r="I618" s="256"/>
      <c r="J618" s="256"/>
      <c r="N618" s="252" t="s">
        <v>532</v>
      </c>
    </row>
    <row r="619" spans="1:14" s="231" customFormat="1" ht="12.65" customHeight="1" x14ac:dyDescent="0.3">
      <c r="A619" s="251">
        <v>8610</v>
      </c>
      <c r="B619" s="255" t="s">
        <v>533</v>
      </c>
      <c r="C619" s="256">
        <f>BN85</f>
        <v>1406932</v>
      </c>
      <c r="D619" s="256">
        <f>(D615/D612)*BN90</f>
        <v>201444.17607604494</v>
      </c>
      <c r="E619" s="258"/>
      <c r="F619" s="258"/>
      <c r="G619" s="256"/>
      <c r="H619" s="258"/>
      <c r="I619" s="256"/>
      <c r="J619" s="256"/>
      <c r="N619" s="252" t="s">
        <v>534</v>
      </c>
    </row>
    <row r="620" spans="1:14" s="231" customFormat="1" ht="12.65" customHeight="1" x14ac:dyDescent="0.3">
      <c r="A620" s="251">
        <v>8790</v>
      </c>
      <c r="B620" s="255" t="s">
        <v>535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536</v>
      </c>
    </row>
    <row r="621" spans="1:14" s="231" customFormat="1" ht="12.65" customHeight="1" x14ac:dyDescent="0.3">
      <c r="A621" s="251">
        <v>8630</v>
      </c>
      <c r="B621" s="255" t="s">
        <v>537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538</v>
      </c>
    </row>
    <row r="622" spans="1:14" s="231" customFormat="1" ht="12.65" customHeight="1" x14ac:dyDescent="0.3">
      <c r="A622" s="251">
        <v>8770</v>
      </c>
      <c r="B622" s="250" t="s">
        <v>539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540</v>
      </c>
    </row>
    <row r="623" spans="1:14" s="231" customFormat="1" ht="12.65" customHeight="1" x14ac:dyDescent="0.3">
      <c r="A623" s="251">
        <v>8640</v>
      </c>
      <c r="B623" s="255" t="s">
        <v>541</v>
      </c>
      <c r="C623" s="256">
        <f>BQ85</f>
        <v>0</v>
      </c>
      <c r="D623" s="256">
        <f>(D615/D612)*BQ90</f>
        <v>0</v>
      </c>
      <c r="E623" s="258">
        <f>SUM(C616:D623)</f>
        <v>5904875.1858481765</v>
      </c>
      <c r="F623" s="258"/>
      <c r="G623" s="256"/>
      <c r="H623" s="258"/>
      <c r="I623" s="256"/>
      <c r="J623" s="256"/>
      <c r="N623" s="252" t="s">
        <v>542</v>
      </c>
    </row>
    <row r="624" spans="1:14" s="231" customFormat="1" ht="12.65" customHeight="1" x14ac:dyDescent="0.3">
      <c r="A624" s="251">
        <v>8420</v>
      </c>
      <c r="B624" s="255" t="s">
        <v>150</v>
      </c>
      <c r="C624" s="256">
        <f>BD85</f>
        <v>357300</v>
      </c>
      <c r="D624" s="256">
        <f>(D615/D612)*BD90</f>
        <v>43062.868209478969</v>
      </c>
      <c r="E624" s="258">
        <f>(E623/E612)*SUM(C624:D624)</f>
        <v>59534.376766385052</v>
      </c>
      <c r="F624" s="258">
        <f>SUM(C624:E624)</f>
        <v>459897.24497586401</v>
      </c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8320</v>
      </c>
      <c r="B625" s="255" t="s">
        <v>146</v>
      </c>
      <c r="C625" s="256">
        <f>AY85</f>
        <v>1695116</v>
      </c>
      <c r="D625" s="256">
        <f>(D615/D612)*AY90</f>
        <v>53447.337271798518</v>
      </c>
      <c r="E625" s="258">
        <f>(E623/E612)*SUM(C625:D625)</f>
        <v>260013.19499629413</v>
      </c>
      <c r="F625" s="258">
        <f>(F624/F612)*AY64</f>
        <v>46204.738875265837</v>
      </c>
      <c r="G625" s="256">
        <f>SUM(C625:F625)</f>
        <v>2054781.2711433584</v>
      </c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8650</v>
      </c>
      <c r="B626" s="255" t="s">
        <v>163</v>
      </c>
      <c r="C626" s="256">
        <f>BR85</f>
        <v>816692</v>
      </c>
      <c r="D626" s="256">
        <f>(D615/D612)*BR90</f>
        <v>122543.99680184782</v>
      </c>
      <c r="E626" s="258">
        <f>(E623/E612)*SUM(C626:D626)</f>
        <v>139665.37395494798</v>
      </c>
      <c r="F626" s="258">
        <f>(F624/F612)*BR64</f>
        <v>694.60195782123469</v>
      </c>
      <c r="G626" s="256">
        <f>(G625/G612)*BR91</f>
        <v>0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8620</v>
      </c>
      <c r="B627" s="250" t="s">
        <v>546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547</v>
      </c>
    </row>
    <row r="628" spans="1:14" s="231" customFormat="1" ht="12.65" customHeight="1" x14ac:dyDescent="0.3">
      <c r="A628" s="251">
        <v>8330</v>
      </c>
      <c r="B628" s="255" t="s">
        <v>147</v>
      </c>
      <c r="C628" s="256">
        <f>AZ85</f>
        <v>0</v>
      </c>
      <c r="D628" s="256">
        <f>(D615/D612)*AZ90</f>
        <v>45858.686803180382</v>
      </c>
      <c r="E628" s="258">
        <f>(E623/E612)*SUM(C628:D628)</f>
        <v>6819.2346367238652</v>
      </c>
      <c r="F628" s="258">
        <f>(F624/F612)*AZ64</f>
        <v>0</v>
      </c>
      <c r="G628" s="256">
        <f>(G625/G612)*AZ91</f>
        <v>1615427.1859377846</v>
      </c>
      <c r="H628" s="258">
        <f>SUM(C626:G628)</f>
        <v>2747701.0800923062</v>
      </c>
      <c r="I628" s="256"/>
      <c r="J628" s="256"/>
      <c r="N628" s="252" t="s">
        <v>548</v>
      </c>
    </row>
    <row r="629" spans="1:14" s="231" customFormat="1" ht="12.65" customHeight="1" x14ac:dyDescent="0.3">
      <c r="A629" s="251">
        <v>8460</v>
      </c>
      <c r="B629" s="255" t="s">
        <v>152</v>
      </c>
      <c r="C629" s="256">
        <f>BF85</f>
        <v>925817</v>
      </c>
      <c r="D629" s="256">
        <f>(D615/D612)*BF90</f>
        <v>19425.492826366986</v>
      </c>
      <c r="E629" s="258">
        <f>(E623/E612)*SUM(C629:D629)</f>
        <v>140558.54618884862</v>
      </c>
      <c r="F629" s="258">
        <f>(F624/F612)*BF64</f>
        <v>4433.74177111069</v>
      </c>
      <c r="G629" s="256">
        <f>(G625/G612)*BF91</f>
        <v>0</v>
      </c>
      <c r="H629" s="258">
        <f>(H628/H612)*BF60</f>
        <v>184248.90772739123</v>
      </c>
      <c r="I629" s="256">
        <f>SUM(C629:H629)</f>
        <v>1274483.6885137176</v>
      </c>
      <c r="J629" s="256"/>
      <c r="N629" s="252" t="s">
        <v>549</v>
      </c>
    </row>
    <row r="630" spans="1:14" s="231" customFormat="1" ht="12.65" customHeight="1" x14ac:dyDescent="0.3">
      <c r="A630" s="251">
        <v>8350</v>
      </c>
      <c r="B630" s="255" t="s">
        <v>550</v>
      </c>
      <c r="C630" s="256">
        <f>BA85</f>
        <v>143420</v>
      </c>
      <c r="D630" s="256">
        <f>(D615/D612)*BA90</f>
        <v>25234.986008084219</v>
      </c>
      <c r="E630" s="258">
        <f>(E623/E612)*SUM(C630:D630)</f>
        <v>25079.172615181498</v>
      </c>
      <c r="F630" s="258">
        <f>(F624/F612)*BA64</f>
        <v>1674.275270763723</v>
      </c>
      <c r="G630" s="256">
        <f>(G625/G612)*BA91</f>
        <v>0</v>
      </c>
      <c r="H630" s="258">
        <f>(H628/H612)*BA60</f>
        <v>22169.990936606559</v>
      </c>
      <c r="I630" s="256">
        <f>(I629/I612)*BA92</f>
        <v>0</v>
      </c>
      <c r="J630" s="256">
        <f>SUM(C630:I630)</f>
        <v>217578.42483063601</v>
      </c>
      <c r="N630" s="252" t="s">
        <v>551</v>
      </c>
    </row>
    <row r="631" spans="1:14" s="231" customFormat="1" ht="12.65" customHeight="1" x14ac:dyDescent="0.3">
      <c r="A631" s="251">
        <v>8200</v>
      </c>
      <c r="B631" s="255" t="s">
        <v>552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553</v>
      </c>
    </row>
    <row r="632" spans="1:14" s="231" customFormat="1" ht="12.65" customHeight="1" x14ac:dyDescent="0.3">
      <c r="A632" s="251">
        <v>8360</v>
      </c>
      <c r="B632" s="255" t="s">
        <v>554</v>
      </c>
      <c r="C632" s="256">
        <f>BB85</f>
        <v>772583</v>
      </c>
      <c r="D632" s="256">
        <f>(D615/D612)*BB90</f>
        <v>508.33065340025763</v>
      </c>
      <c r="E632" s="258">
        <f>(E623/E612)*SUM(C632:D632)</f>
        <v>114959.48852545412</v>
      </c>
      <c r="F632" s="258">
        <f>(F624/F612)*BB64</f>
        <v>541.60097869213939</v>
      </c>
      <c r="G632" s="256">
        <f>(G625/G612)*BB91</f>
        <v>0</v>
      </c>
      <c r="H632" s="258">
        <f>(H628/H612)*BB60</f>
        <v>62877.601413426499</v>
      </c>
      <c r="I632" s="256">
        <f>(I629/I612)*BB92</f>
        <v>0</v>
      </c>
      <c r="J632" s="256">
        <f>(J630/J612)*BB93</f>
        <v>0</v>
      </c>
      <c r="N632" s="252" t="s">
        <v>555</v>
      </c>
    </row>
    <row r="633" spans="1:14" s="231" customFormat="1" ht="12.65" customHeight="1" x14ac:dyDescent="0.3">
      <c r="A633" s="251">
        <v>8370</v>
      </c>
      <c r="B633" s="255" t="s">
        <v>556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557</v>
      </c>
    </row>
    <row r="634" spans="1:14" s="231" customFormat="1" ht="12.65" customHeight="1" x14ac:dyDescent="0.3">
      <c r="A634" s="251">
        <v>8490</v>
      </c>
      <c r="B634" s="255" t="s">
        <v>558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559</v>
      </c>
    </row>
    <row r="635" spans="1:14" s="231" customFormat="1" ht="12.65" customHeight="1" x14ac:dyDescent="0.3">
      <c r="A635" s="251">
        <v>8530</v>
      </c>
      <c r="B635" s="255" t="s">
        <v>560</v>
      </c>
      <c r="C635" s="256">
        <f>BK85</f>
        <v>950401</v>
      </c>
      <c r="D635" s="256">
        <f>(D615/D612)*BK90</f>
        <v>123306.49278194821</v>
      </c>
      <c r="E635" s="258">
        <f>(E623/E612)*SUM(C635:D635)</f>
        <v>159661.42589108803</v>
      </c>
      <c r="F635" s="258">
        <f>(F624/F612)*BK64</f>
        <v>1788.5286870608033</v>
      </c>
      <c r="G635" s="256">
        <f>(G625/G612)*BK91</f>
        <v>0</v>
      </c>
      <c r="H635" s="258">
        <f>(H628/H612)*BK60</f>
        <v>122122.83143045985</v>
      </c>
      <c r="I635" s="256">
        <f>(I629/I612)*BK92</f>
        <v>0</v>
      </c>
      <c r="J635" s="256">
        <f>(J630/J612)*BK93</f>
        <v>0</v>
      </c>
      <c r="N635" s="252" t="s">
        <v>561</v>
      </c>
    </row>
    <row r="636" spans="1:14" s="231" customFormat="1" ht="12.65" customHeight="1" x14ac:dyDescent="0.3">
      <c r="A636" s="251">
        <v>8480</v>
      </c>
      <c r="B636" s="255" t="s">
        <v>562</v>
      </c>
      <c r="C636" s="256">
        <f>BH85</f>
        <v>237814</v>
      </c>
      <c r="D636" s="256">
        <f>(D615/D612)*BH90</f>
        <v>0</v>
      </c>
      <c r="E636" s="258">
        <f>(E623/E612)*SUM(C636:D636)</f>
        <v>35363.190246986764</v>
      </c>
      <c r="F636" s="258">
        <f>(F624/F612)*BH64</f>
        <v>2473.443754174034</v>
      </c>
      <c r="G636" s="256">
        <f>(G625/G612)*BH91</f>
        <v>0</v>
      </c>
      <c r="H636" s="258">
        <f>(H628/H612)*BH60</f>
        <v>19539.653028873578</v>
      </c>
      <c r="I636" s="256">
        <f>(I629/I612)*BH92</f>
        <v>0</v>
      </c>
      <c r="J636" s="256">
        <f>(J630/J612)*BH93</f>
        <v>0</v>
      </c>
      <c r="N636" s="252" t="s">
        <v>563</v>
      </c>
    </row>
    <row r="637" spans="1:14" s="231" customFormat="1" ht="12.65" customHeight="1" x14ac:dyDescent="0.3">
      <c r="A637" s="251">
        <v>8560</v>
      </c>
      <c r="B637" s="255" t="s">
        <v>158</v>
      </c>
      <c r="C637" s="256">
        <f>BL85</f>
        <v>535667</v>
      </c>
      <c r="D637" s="256">
        <f>(D615/D612)*BL90</f>
        <v>57586.601163772044</v>
      </c>
      <c r="E637" s="258">
        <f>(E623/E612)*SUM(C637:D637)</f>
        <v>88217.430271827907</v>
      </c>
      <c r="F637" s="258">
        <f>(F624/F612)*BL64</f>
        <v>1252.3765843919159</v>
      </c>
      <c r="G637" s="256">
        <f>(G625/G612)*BL91</f>
        <v>0</v>
      </c>
      <c r="H637" s="258">
        <f>(H628/H612)*BL60</f>
        <v>97447.756772202833</v>
      </c>
      <c r="I637" s="256">
        <f>(I629/I612)*BL92</f>
        <v>0</v>
      </c>
      <c r="J637" s="256">
        <f>(J630/J612)*BL93</f>
        <v>0</v>
      </c>
      <c r="N637" s="252" t="s">
        <v>564</v>
      </c>
    </row>
    <row r="638" spans="1:14" s="231" customFormat="1" ht="12.65" customHeight="1" x14ac:dyDescent="0.3">
      <c r="A638" s="251">
        <v>8590</v>
      </c>
      <c r="B638" s="255" t="s">
        <v>565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566</v>
      </c>
    </row>
    <row r="639" spans="1:14" s="231" customFormat="1" ht="12.65" customHeight="1" x14ac:dyDescent="0.3">
      <c r="A639" s="251">
        <v>8660</v>
      </c>
      <c r="B639" s="255" t="s">
        <v>567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568</v>
      </c>
    </row>
    <row r="640" spans="1:14" s="231" customFormat="1" ht="12.65" customHeight="1" x14ac:dyDescent="0.3">
      <c r="A640" s="251">
        <v>8670</v>
      </c>
      <c r="B640" s="255" t="s">
        <v>569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570</v>
      </c>
    </row>
    <row r="641" spans="1:14" s="231" customFormat="1" ht="12.65" customHeight="1" x14ac:dyDescent="0.3">
      <c r="A641" s="251">
        <v>8680</v>
      </c>
      <c r="B641" s="255" t="s">
        <v>571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572</v>
      </c>
    </row>
    <row r="642" spans="1:14" s="231" customFormat="1" ht="12.65" customHeight="1" x14ac:dyDescent="0.3">
      <c r="A642" s="251">
        <v>8690</v>
      </c>
      <c r="B642" s="255" t="s">
        <v>573</v>
      </c>
      <c r="C642" s="256">
        <f>BV85</f>
        <v>481056</v>
      </c>
      <c r="D642" s="256">
        <f>(D615/D612)*BV90</f>
        <v>70766.888819793006</v>
      </c>
      <c r="E642" s="258">
        <f>(E623/E612)*SUM(C642:D642)</f>
        <v>82056.640063142491</v>
      </c>
      <c r="F642" s="258">
        <f>(F624/F612)*BV64</f>
        <v>188.9808589016807</v>
      </c>
      <c r="G642" s="256">
        <f>(G625/G612)*BV91</f>
        <v>0</v>
      </c>
      <c r="H642" s="258">
        <f>(H628/H612)*BV60</f>
        <v>55362.35024847513</v>
      </c>
      <c r="I642" s="256">
        <f>(I629/I612)*BV92</f>
        <v>3148.0059613255844</v>
      </c>
      <c r="J642" s="256">
        <f>(J630/J612)*BV93</f>
        <v>0</v>
      </c>
      <c r="N642" s="252" t="s">
        <v>574</v>
      </c>
    </row>
    <row r="643" spans="1:14" s="231" customFormat="1" ht="12.65" customHeight="1" x14ac:dyDescent="0.3">
      <c r="A643" s="251">
        <v>8700</v>
      </c>
      <c r="B643" s="255" t="s">
        <v>575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576</v>
      </c>
    </row>
    <row r="644" spans="1:14" s="231" customFormat="1" ht="12.65" customHeight="1" x14ac:dyDescent="0.3">
      <c r="A644" s="251">
        <v>8710</v>
      </c>
      <c r="B644" s="255" t="s">
        <v>577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4076690.6181353964</v>
      </c>
      <c r="L644" s="258"/>
      <c r="N644" s="252" t="s">
        <v>578</v>
      </c>
    </row>
    <row r="645" spans="1:14" s="231" customFormat="1" ht="12.65" customHeight="1" x14ac:dyDescent="0.3">
      <c r="A645" s="251">
        <v>8720</v>
      </c>
      <c r="B645" s="255" t="s">
        <v>579</v>
      </c>
      <c r="C645" s="256">
        <f>BY85</f>
        <v>856644</v>
      </c>
      <c r="D645" s="256">
        <f>(D615/D612)*BY90</f>
        <v>48690.814729267535</v>
      </c>
      <c r="E645" s="258">
        <f>(E623/E612)*SUM(C645:D645)</f>
        <v>134624.23276380534</v>
      </c>
      <c r="F645" s="258">
        <f>(F624/F612)*BY64</f>
        <v>1433.4868445933437</v>
      </c>
      <c r="G645" s="256">
        <f>(G625/G612)*BY91</f>
        <v>0</v>
      </c>
      <c r="H645" s="258">
        <f>(H628/H612)*BY60</f>
        <v>69766.581647965271</v>
      </c>
      <c r="I645" s="256">
        <f>(I629/I612)*BY92</f>
        <v>584.87542450857848</v>
      </c>
      <c r="J645" s="256">
        <f>(J630/J612)*BY93</f>
        <v>0</v>
      </c>
      <c r="K645" s="258">
        <v>0</v>
      </c>
      <c r="L645" s="258"/>
      <c r="N645" s="252" t="s">
        <v>580</v>
      </c>
    </row>
    <row r="646" spans="1:14" s="231" customFormat="1" ht="12.65" customHeight="1" x14ac:dyDescent="0.3">
      <c r="A646" s="251">
        <v>8730</v>
      </c>
      <c r="B646" s="255" t="s">
        <v>581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582</v>
      </c>
    </row>
    <row r="647" spans="1:14" s="231" customFormat="1" ht="12.65" customHeight="1" x14ac:dyDescent="0.3">
      <c r="A647" s="251">
        <v>8740</v>
      </c>
      <c r="B647" s="255" t="s">
        <v>583</v>
      </c>
      <c r="C647" s="256">
        <f>CA85</f>
        <v>189868</v>
      </c>
      <c r="D647" s="256">
        <f>(D615/D612)*CA90</f>
        <v>33658.751121574205</v>
      </c>
      <c r="E647" s="258">
        <f>(E623/E612)*SUM(C647:D647)</f>
        <v>33238.661412713678</v>
      </c>
      <c r="F647" s="258">
        <f>(F624/F612)*CA64</f>
        <v>368.10184690414326</v>
      </c>
      <c r="G647" s="256">
        <f>(G625/G612)*CA91</f>
        <v>0</v>
      </c>
      <c r="H647" s="258">
        <f>(H628/H612)*CA60</f>
        <v>9143.5555840241723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1378021.061375356</v>
      </c>
      <c r="N647" s="252" t="s">
        <v>584</v>
      </c>
    </row>
    <row r="648" spans="1:14" s="231" customFormat="1" ht="12.65" customHeight="1" x14ac:dyDescent="0.3">
      <c r="A648" s="251"/>
      <c r="B648" s="251"/>
      <c r="C648" s="231">
        <f>SUM(C614:C647)</f>
        <v>16083829</v>
      </c>
      <c r="L648" s="254"/>
    </row>
    <row r="666" spans="1:14" s="231" customFormat="1" ht="12.65" customHeight="1" x14ac:dyDescent="0.3">
      <c r="C666" s="249" t="s">
        <v>585</v>
      </c>
      <c r="M666" s="249" t="s">
        <v>586</v>
      </c>
    </row>
    <row r="667" spans="1:14" s="231" customFormat="1" ht="12.65" customHeight="1" x14ac:dyDescent="0.3">
      <c r="C667" s="249" t="s">
        <v>515</v>
      </c>
      <c r="D667" s="249" t="s">
        <v>516</v>
      </c>
      <c r="E667" s="250" t="s">
        <v>517</v>
      </c>
      <c r="F667" s="249" t="s">
        <v>518</v>
      </c>
      <c r="G667" s="249" t="s">
        <v>519</v>
      </c>
      <c r="H667" s="249" t="s">
        <v>520</v>
      </c>
      <c r="I667" s="249" t="s">
        <v>521</v>
      </c>
      <c r="J667" s="249" t="s">
        <v>522</v>
      </c>
      <c r="K667" s="249" t="s">
        <v>523</v>
      </c>
      <c r="L667" s="250" t="s">
        <v>524</v>
      </c>
      <c r="M667" s="249" t="s">
        <v>587</v>
      </c>
    </row>
    <row r="668" spans="1:14" s="231" customFormat="1" ht="12.65" customHeight="1" x14ac:dyDescent="0.3">
      <c r="A668" s="251">
        <v>6010</v>
      </c>
      <c r="B668" s="250" t="s">
        <v>314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18">ROUND(SUM(D668:L668),0)</f>
        <v>0</v>
      </c>
      <c r="N668" s="250" t="s">
        <v>588</v>
      </c>
    </row>
    <row r="669" spans="1:14" s="231" customFormat="1" ht="12.65" customHeight="1" x14ac:dyDescent="0.3">
      <c r="A669" s="251">
        <v>6030</v>
      </c>
      <c r="B669" s="250" t="s">
        <v>315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589</v>
      </c>
    </row>
    <row r="670" spans="1:14" s="231" customFormat="1" ht="12.65" customHeight="1" x14ac:dyDescent="0.3">
      <c r="A670" s="251">
        <v>6070</v>
      </c>
      <c r="B670" s="250" t="s">
        <v>590</v>
      </c>
      <c r="C670" s="256">
        <f>E85</f>
        <v>2334830</v>
      </c>
      <c r="D670" s="256">
        <f>(D615/D612)*E90</f>
        <v>152644.43334962023</v>
      </c>
      <c r="E670" s="258">
        <f>(E623/E612)*SUM(C670:D670)</f>
        <v>369890.04693188047</v>
      </c>
      <c r="F670" s="258">
        <f>(F624/F612)*E64</f>
        <v>9045.0477085029124</v>
      </c>
      <c r="G670" s="256">
        <f>(G625/G612)*E91</f>
        <v>285212.99807236559</v>
      </c>
      <c r="H670" s="258">
        <f>(H628/H612)*E60</f>
        <v>195396.53028873575</v>
      </c>
      <c r="I670" s="256">
        <f>(I629/I612)*E92</f>
        <v>98924.223760999972</v>
      </c>
      <c r="J670" s="256">
        <f>(J630/J612)*E93</f>
        <v>34936.878501376414</v>
      </c>
      <c r="K670" s="256">
        <f>(K644/K612)*E89</f>
        <v>405398.13954612927</v>
      </c>
      <c r="L670" s="256">
        <f>(L647/L612)*E94</f>
        <v>202310.01304333564</v>
      </c>
      <c r="M670" s="231">
        <f t="shared" si="18"/>
        <v>1753758</v>
      </c>
      <c r="N670" s="250" t="s">
        <v>591</v>
      </c>
    </row>
    <row r="671" spans="1:14" s="231" customFormat="1" ht="12.65" customHeight="1" x14ac:dyDescent="0.3">
      <c r="A671" s="251">
        <v>6100</v>
      </c>
      <c r="B671" s="250" t="s">
        <v>592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593</v>
      </c>
    </row>
    <row r="672" spans="1:14" s="231" customFormat="1" ht="12.65" customHeight="1" x14ac:dyDescent="0.3">
      <c r="A672" s="251">
        <v>6120</v>
      </c>
      <c r="B672" s="250" t="s">
        <v>594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595</v>
      </c>
    </row>
    <row r="673" spans="1:14" s="231" customFormat="1" ht="12.65" customHeight="1" x14ac:dyDescent="0.3">
      <c r="A673" s="251">
        <v>6140</v>
      </c>
      <c r="B673" s="250" t="s">
        <v>596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597</v>
      </c>
    </row>
    <row r="674" spans="1:14" s="231" customFormat="1" ht="12.65" customHeight="1" x14ac:dyDescent="0.3">
      <c r="A674" s="251">
        <v>6150</v>
      </c>
      <c r="B674" s="250" t="s">
        <v>598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599</v>
      </c>
    </row>
    <row r="675" spans="1:14" s="231" customFormat="1" ht="12.65" customHeight="1" x14ac:dyDescent="0.3">
      <c r="A675" s="251">
        <v>6170</v>
      </c>
      <c r="B675" s="250" t="s">
        <v>109</v>
      </c>
      <c r="C675" s="256">
        <f>J85</f>
        <v>133246</v>
      </c>
      <c r="D675" s="256">
        <f>(D615/D612)*J90</f>
        <v>8714.2397725758456</v>
      </c>
      <c r="E675" s="258">
        <f>(E623/E612)*SUM(C675:D675)</f>
        <v>21109.63596165683</v>
      </c>
      <c r="F675" s="258">
        <f>(F624/F612)*J64</f>
        <v>516.17289058362951</v>
      </c>
      <c r="G675" s="256">
        <f>(G625/G612)*J91</f>
        <v>16310.882323117741</v>
      </c>
      <c r="H675" s="258">
        <f>(H628/H612)*J60</f>
        <v>11147.62256134454</v>
      </c>
      <c r="I675" s="256">
        <f>(I629/I612)*J92</f>
        <v>5648.0616974602926</v>
      </c>
      <c r="J675" s="256">
        <f>(J630/J612)*J93</f>
        <v>1996.6020160928952</v>
      </c>
      <c r="K675" s="256">
        <f>(K644/K612)*J89</f>
        <v>13812.313407393967</v>
      </c>
      <c r="L675" s="256">
        <f>(L647/L612)*J94</f>
        <v>11564.863403368108</v>
      </c>
      <c r="M675" s="231">
        <f t="shared" si="18"/>
        <v>90820</v>
      </c>
      <c r="N675" s="250" t="s">
        <v>600</v>
      </c>
    </row>
    <row r="676" spans="1:14" s="231" customFormat="1" ht="12.65" customHeight="1" x14ac:dyDescent="0.3">
      <c r="A676" s="251">
        <v>6200</v>
      </c>
      <c r="B676" s="250" t="s">
        <v>320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6210</v>
      </c>
      <c r="B677" s="250" t="s">
        <v>321</v>
      </c>
      <c r="C677" s="256">
        <f>L85</f>
        <v>655630</v>
      </c>
      <c r="D677" s="256">
        <f>(D615/D612)*L90</f>
        <v>42881.321547550302</v>
      </c>
      <c r="E677" s="258">
        <f>(E623/E612)*SUM(C677:D677)</f>
        <v>103869.36325683167</v>
      </c>
      <c r="F677" s="258">
        <f>(F624/F612)*L64</f>
        <v>2539.8681476003458</v>
      </c>
      <c r="G677" s="256">
        <f>(G625/G612)*L91</f>
        <v>80124.772527506662</v>
      </c>
      <c r="H677" s="258">
        <f>(H628/H612)*L60</f>
        <v>54861.333504145041</v>
      </c>
      <c r="I677" s="256">
        <f>(I629/I612)*L92</f>
        <v>27781.582664157479</v>
      </c>
      <c r="J677" s="256">
        <f>(J630/J612)*L93</f>
        <v>9807.4846285002659</v>
      </c>
      <c r="K677" s="256">
        <f>(K644/K612)*L89</f>
        <v>34475.239375953177</v>
      </c>
      <c r="L677" s="256">
        <f>(L647/L612)*L94</f>
        <v>56772.965798352532</v>
      </c>
      <c r="M677" s="231">
        <f t="shared" si="18"/>
        <v>413114</v>
      </c>
      <c r="N677" s="250" t="s">
        <v>602</v>
      </c>
    </row>
    <row r="678" spans="1:14" s="231" customFormat="1" ht="12.65" customHeight="1" x14ac:dyDescent="0.3">
      <c r="A678" s="251">
        <v>6330</v>
      </c>
      <c r="B678" s="250" t="s">
        <v>603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604</v>
      </c>
    </row>
    <row r="679" spans="1:14" s="231" customFormat="1" ht="12.65" customHeight="1" x14ac:dyDescent="0.3">
      <c r="A679" s="251">
        <v>6400</v>
      </c>
      <c r="B679" s="250" t="s">
        <v>605</v>
      </c>
      <c r="C679" s="256">
        <f>N85</f>
        <v>3715569</v>
      </c>
      <c r="D679" s="256">
        <f>(D615/D612)*N90</f>
        <v>0</v>
      </c>
      <c r="E679" s="258">
        <f>(E623/E612)*SUM(C679:D679)</f>
        <v>552508.99199713382</v>
      </c>
      <c r="F679" s="258">
        <f>(F624/F612)*N64</f>
        <v>12639.749062128383</v>
      </c>
      <c r="G679" s="256">
        <f>(G625/G612)*N91</f>
        <v>0</v>
      </c>
      <c r="H679" s="258">
        <f>(H628/H612)*N60</f>
        <v>545106.2178311398</v>
      </c>
      <c r="I679" s="256">
        <f>(I629/I612)*N92</f>
        <v>580758.36024586123</v>
      </c>
      <c r="J679" s="256">
        <f>(J630/J612)*N93</f>
        <v>67496.849840737472</v>
      </c>
      <c r="K679" s="256">
        <f>(K644/K612)*N89</f>
        <v>279500.27124342654</v>
      </c>
      <c r="L679" s="256">
        <f>(L647/L612)*N94</f>
        <v>568330.43010837573</v>
      </c>
      <c r="M679" s="231">
        <f t="shared" si="18"/>
        <v>2606341</v>
      </c>
      <c r="N679" s="250" t="s">
        <v>606</v>
      </c>
    </row>
    <row r="680" spans="1:14" s="231" customFormat="1" ht="12.65" customHeight="1" x14ac:dyDescent="0.3">
      <c r="A680" s="251">
        <v>7010</v>
      </c>
      <c r="B680" s="250" t="s">
        <v>607</v>
      </c>
      <c r="C680" s="256">
        <f>O85</f>
        <v>543715</v>
      </c>
      <c r="D680" s="256">
        <f>(D615/D612)*O90</f>
        <v>41102.164260649406</v>
      </c>
      <c r="E680" s="258">
        <f>(E623/E612)*SUM(C680:D680)</f>
        <v>86962.92329069211</v>
      </c>
      <c r="F680" s="258">
        <f>(F624/F612)*O64</f>
        <v>3046.0081870935428</v>
      </c>
      <c r="G680" s="256">
        <f>(G625/G612)*O91</f>
        <v>0</v>
      </c>
      <c r="H680" s="258">
        <f>(H628/H612)*O60</f>
        <v>29559.987915475409</v>
      </c>
      <c r="I680" s="256">
        <f>(I629/I612)*O92</f>
        <v>18280.224052287729</v>
      </c>
      <c r="J680" s="256">
        <f>(J630/J612)*O93</f>
        <v>3378.8649503110532</v>
      </c>
      <c r="K680" s="256">
        <f>(K644/K612)*O89</f>
        <v>41048.383697834834</v>
      </c>
      <c r="L680" s="256">
        <f>(L647/L612)*O94</f>
        <v>35445.555366167187</v>
      </c>
      <c r="M680" s="231">
        <f t="shared" si="18"/>
        <v>258824</v>
      </c>
      <c r="N680" s="250" t="s">
        <v>608</v>
      </c>
    </row>
    <row r="681" spans="1:14" s="231" customFormat="1" ht="12.65" customHeight="1" x14ac:dyDescent="0.3">
      <c r="A681" s="251">
        <v>7020</v>
      </c>
      <c r="B681" s="250" t="s">
        <v>609</v>
      </c>
      <c r="C681" s="256">
        <f>P85</f>
        <v>1417125</v>
      </c>
      <c r="D681" s="256">
        <f>(D615/D612)*P90</f>
        <v>172324.09150268734</v>
      </c>
      <c r="E681" s="258">
        <f>(E623/E612)*SUM(C681:D681)</f>
        <v>236352.74042196764</v>
      </c>
      <c r="F681" s="258">
        <f>(F624/F612)*P64</f>
        <v>31638.4229334876</v>
      </c>
      <c r="G681" s="256">
        <f>(G625/G612)*P91</f>
        <v>0</v>
      </c>
      <c r="H681" s="258">
        <f>(H628/H612)*P60</f>
        <v>97573.010958285362</v>
      </c>
      <c r="I681" s="256">
        <f>(I629/I612)*P92</f>
        <v>107984.05876809363</v>
      </c>
      <c r="J681" s="256">
        <f>(J630/J612)*P93</f>
        <v>20185.426975884217</v>
      </c>
      <c r="K681" s="256">
        <f>(K644/K612)*P89</f>
        <v>233492.99486603888</v>
      </c>
      <c r="L681" s="256">
        <f>(L647/L612)*P94</f>
        <v>67286.477983232646</v>
      </c>
      <c r="M681" s="231">
        <f t="shared" si="18"/>
        <v>966837</v>
      </c>
      <c r="N681" s="250" t="s">
        <v>610</v>
      </c>
    </row>
    <row r="682" spans="1:14" s="231" customFormat="1" ht="12.65" customHeight="1" x14ac:dyDescent="0.3">
      <c r="A682" s="251">
        <v>7030</v>
      </c>
      <c r="B682" s="250" t="s">
        <v>611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18"/>
        <v>0</v>
      </c>
      <c r="N682" s="250" t="s">
        <v>612</v>
      </c>
    </row>
    <row r="683" spans="1:14" s="231" customFormat="1" ht="12.65" customHeight="1" x14ac:dyDescent="0.3">
      <c r="A683" s="251">
        <v>7040</v>
      </c>
      <c r="B683" s="250" t="s">
        <v>117</v>
      </c>
      <c r="C683" s="256">
        <f>R85</f>
        <v>619898</v>
      </c>
      <c r="D683" s="256">
        <f>(D615/D612)*R90</f>
        <v>16702.292897437037</v>
      </c>
      <c r="E683" s="258">
        <f>(E623/E612)*SUM(C683:D683)</f>
        <v>94663.128617405047</v>
      </c>
      <c r="F683" s="258">
        <f>(F624/F612)*R64</f>
        <v>12.627553958647772</v>
      </c>
      <c r="G683" s="256">
        <f>(G625/G612)*R91</f>
        <v>0</v>
      </c>
      <c r="H683" s="258">
        <f>(H628/H612)*R60</f>
        <v>23172.02442526674</v>
      </c>
      <c r="I683" s="256">
        <f>(I629/I612)*R92</f>
        <v>0</v>
      </c>
      <c r="J683" s="256">
        <f>(J630/J612)*R93</f>
        <v>0</v>
      </c>
      <c r="K683" s="256">
        <f>(K644/K612)*R89</f>
        <v>84130.692905832097</v>
      </c>
      <c r="L683" s="256">
        <f>(L647/L612)*R94</f>
        <v>0</v>
      </c>
      <c r="M683" s="231">
        <f t="shared" si="18"/>
        <v>218681</v>
      </c>
      <c r="N683" s="250" t="s">
        <v>613</v>
      </c>
    </row>
    <row r="684" spans="1:14" s="231" customFormat="1" ht="12.65" customHeight="1" x14ac:dyDescent="0.3">
      <c r="A684" s="251">
        <v>7050</v>
      </c>
      <c r="B684" s="250" t="s">
        <v>614</v>
      </c>
      <c r="C684" s="256">
        <f>S85</f>
        <v>825998</v>
      </c>
      <c r="D684" s="256">
        <f>(D615/D612)*S90</f>
        <v>19679.658153067117</v>
      </c>
      <c r="E684" s="258">
        <f>(E623/E612)*SUM(C684:D684)</f>
        <v>125753.15125641532</v>
      </c>
      <c r="F684" s="258">
        <f>(F624/F612)*S64</f>
        <v>63140.19151591586</v>
      </c>
      <c r="G684" s="256">
        <f>(G625/G612)*S91</f>
        <v>0</v>
      </c>
      <c r="H684" s="258">
        <f>(H628/H612)*S60</f>
        <v>0</v>
      </c>
      <c r="I684" s="256">
        <f>(I629/I612)*S92</f>
        <v>0</v>
      </c>
      <c r="J684" s="256">
        <f>(J630/J612)*S93</f>
        <v>0</v>
      </c>
      <c r="K684" s="256">
        <f>(K644/K612)*S89</f>
        <v>138805.94831701741</v>
      </c>
      <c r="L684" s="256">
        <f>(L647/L612)*S94</f>
        <v>0</v>
      </c>
      <c r="M684" s="231">
        <f t="shared" si="18"/>
        <v>347379</v>
      </c>
      <c r="N684" s="250" t="s">
        <v>615</v>
      </c>
    </row>
    <row r="685" spans="1:14" s="231" customFormat="1" ht="12.65" customHeight="1" x14ac:dyDescent="0.3">
      <c r="A685" s="251">
        <v>7060</v>
      </c>
      <c r="B685" s="250" t="s">
        <v>616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617</v>
      </c>
    </row>
    <row r="686" spans="1:14" s="231" customFormat="1" ht="12.65" customHeight="1" x14ac:dyDescent="0.3">
      <c r="A686" s="251">
        <v>7070</v>
      </c>
      <c r="B686" s="250" t="s">
        <v>120</v>
      </c>
      <c r="C686" s="256">
        <f>U85</f>
        <v>2333798</v>
      </c>
      <c r="D686" s="256">
        <f>(D615/D612)*U90</f>
        <v>60309.801092701993</v>
      </c>
      <c r="E686" s="258">
        <f>(E623/E612)*SUM(C686:D686)</f>
        <v>356006.33117409563</v>
      </c>
      <c r="F686" s="258">
        <f>(F624/F612)*U64</f>
        <v>61323.98599826076</v>
      </c>
      <c r="G686" s="256">
        <f>(G625/G612)*U91</f>
        <v>0</v>
      </c>
      <c r="H686" s="258">
        <f>(H628/H612)*U60</f>
        <v>143290.78887840622</v>
      </c>
      <c r="I686" s="256">
        <f>(I629/I612)*U92</f>
        <v>34943.439577992918</v>
      </c>
      <c r="J686" s="256">
        <f>(J630/J612)*U93</f>
        <v>0</v>
      </c>
      <c r="K686" s="256">
        <f>(K644/K612)*U89</f>
        <v>459878.80110342213</v>
      </c>
      <c r="L686" s="256">
        <f>(L647/L612)*U94</f>
        <v>0</v>
      </c>
      <c r="M686" s="231">
        <f t="shared" si="18"/>
        <v>1115753</v>
      </c>
      <c r="N686" s="250" t="s">
        <v>618</v>
      </c>
    </row>
    <row r="687" spans="1:14" s="231" customFormat="1" ht="12.65" customHeight="1" x14ac:dyDescent="0.3">
      <c r="A687" s="251">
        <v>7110</v>
      </c>
      <c r="B687" s="250" t="s">
        <v>619</v>
      </c>
      <c r="C687" s="256">
        <f>V85</f>
        <v>50636</v>
      </c>
      <c r="D687" s="256">
        <f>(D615/D612)*V90</f>
        <v>3885.0985652733975</v>
      </c>
      <c r="E687" s="258">
        <f>(E623/E612)*SUM(C687:D687)</f>
        <v>8107.3443154670467</v>
      </c>
      <c r="F687" s="258">
        <f>(F624/F612)*V64</f>
        <v>213.54404605411884</v>
      </c>
      <c r="G687" s="256">
        <f>(G625/G612)*V91</f>
        <v>0</v>
      </c>
      <c r="H687" s="258">
        <f>(H628/H612)*V60</f>
        <v>4133.3881407232566</v>
      </c>
      <c r="I687" s="256">
        <f>(I629/I612)*V92</f>
        <v>1553.933725900243</v>
      </c>
      <c r="J687" s="256">
        <f>(J630/J612)*V93</f>
        <v>504.63567439710539</v>
      </c>
      <c r="K687" s="256">
        <f>(K644/K612)*V89</f>
        <v>20566.607375941658</v>
      </c>
      <c r="L687" s="256">
        <f>(L647/L612)*V94</f>
        <v>0</v>
      </c>
      <c r="M687" s="231">
        <f t="shared" si="18"/>
        <v>38965</v>
      </c>
      <c r="N687" s="250" t="s">
        <v>620</v>
      </c>
    </row>
    <row r="688" spans="1:14" s="231" customFormat="1" ht="12.65" customHeight="1" x14ac:dyDescent="0.3">
      <c r="A688" s="251">
        <v>7120</v>
      </c>
      <c r="B688" s="250" t="s">
        <v>621</v>
      </c>
      <c r="C688" s="256">
        <f>W85</f>
        <v>442963</v>
      </c>
      <c r="D688" s="256">
        <f>(D615/D612)*W90</f>
        <v>14741.588948607472</v>
      </c>
      <c r="E688" s="258">
        <f>(E623/E612)*SUM(C688:D688)</f>
        <v>68061.15054584037</v>
      </c>
      <c r="F688" s="258">
        <f>(F624/F612)*W64</f>
        <v>811.10411660410136</v>
      </c>
      <c r="G688" s="256">
        <f>(G625/G612)*W91</f>
        <v>0</v>
      </c>
      <c r="H688" s="258">
        <f>(H628/H612)*W60</f>
        <v>15656.773260315365</v>
      </c>
      <c r="I688" s="256">
        <f>(I629/I612)*W92</f>
        <v>5900.3609001894829</v>
      </c>
      <c r="J688" s="256">
        <f>(J630/J612)*W93</f>
        <v>1916.1528506092986</v>
      </c>
      <c r="K688" s="256">
        <f>(K644/K612)*W89</f>
        <v>78131.420565653403</v>
      </c>
      <c r="L688" s="256">
        <f>(L647/L612)*W94</f>
        <v>0</v>
      </c>
      <c r="M688" s="231">
        <f t="shared" si="18"/>
        <v>185219</v>
      </c>
      <c r="N688" s="250" t="s">
        <v>622</v>
      </c>
    </row>
    <row r="689" spans="1:14" s="231" customFormat="1" ht="12.65" customHeight="1" x14ac:dyDescent="0.3">
      <c r="A689" s="251">
        <v>7130</v>
      </c>
      <c r="B689" s="250" t="s">
        <v>623</v>
      </c>
      <c r="C689" s="256">
        <f>X85</f>
        <v>521495</v>
      </c>
      <c r="D689" s="256">
        <f>(D615/D612)*X90</f>
        <v>38161.108337405058</v>
      </c>
      <c r="E689" s="258">
        <f>(E623/E612)*SUM(C689:D689)</f>
        <v>83221.447988864791</v>
      </c>
      <c r="F689" s="258">
        <f>(F624/F612)*X64</f>
        <v>2097.8172689520666</v>
      </c>
      <c r="G689" s="256">
        <f>(G625/G612)*X91</f>
        <v>0</v>
      </c>
      <c r="H689" s="258">
        <f>(H628/H612)*X60</f>
        <v>40582.356290737429</v>
      </c>
      <c r="I689" s="256">
        <f>(I629/I612)*X92</f>
        <v>15258.367692326739</v>
      </c>
      <c r="J689" s="256">
        <f>(J630/J612)*X93</f>
        <v>4958.5940179889485</v>
      </c>
      <c r="K689" s="256">
        <f>(K644/K612)*X89</f>
        <v>202087.51614012138</v>
      </c>
      <c r="L689" s="256">
        <f>(L647/L612)*X94</f>
        <v>0</v>
      </c>
      <c r="M689" s="231">
        <f t="shared" si="18"/>
        <v>386367</v>
      </c>
      <c r="N689" s="250" t="s">
        <v>624</v>
      </c>
    </row>
    <row r="690" spans="1:14" s="231" customFormat="1" ht="12.65" customHeight="1" x14ac:dyDescent="0.3">
      <c r="A690" s="251">
        <v>7140</v>
      </c>
      <c r="B690" s="250" t="s">
        <v>625</v>
      </c>
      <c r="C690" s="256">
        <f>Y85</f>
        <v>601286</v>
      </c>
      <c r="D690" s="256">
        <f>(D615/D612)*Y90</f>
        <v>41428.948252120994</v>
      </c>
      <c r="E690" s="258">
        <f>(E623/E612)*SUM(C690:D690)</f>
        <v>95572.384256696445</v>
      </c>
      <c r="F690" s="258">
        <f>(F624/F612)*Y64</f>
        <v>2276.2463361896716</v>
      </c>
      <c r="G690" s="256">
        <f>(G625/G612)*Y91</f>
        <v>0</v>
      </c>
      <c r="H690" s="258">
        <f>(H628/H612)*Y60</f>
        <v>44089.473501048065</v>
      </c>
      <c r="I690" s="256">
        <f>(I629/I612)*Y92</f>
        <v>16548.534069919191</v>
      </c>
      <c r="J690" s="256">
        <f>(J630/J612)*Y93</f>
        <v>5375.4669664039484</v>
      </c>
      <c r="K690" s="256">
        <f>(K644/K612)*Y89</f>
        <v>219274.64115306913</v>
      </c>
      <c r="L690" s="256">
        <f>(L647/L612)*Y94</f>
        <v>0</v>
      </c>
      <c r="M690" s="231">
        <f t="shared" si="18"/>
        <v>424566</v>
      </c>
      <c r="N690" s="250" t="s">
        <v>626</v>
      </c>
    </row>
    <row r="691" spans="1:14" s="231" customFormat="1" ht="12.65" customHeight="1" x14ac:dyDescent="0.3">
      <c r="A691" s="251">
        <v>7150</v>
      </c>
      <c r="B691" s="250" t="s">
        <v>627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628</v>
      </c>
    </row>
    <row r="692" spans="1:14" s="231" customFormat="1" ht="12.65" customHeight="1" x14ac:dyDescent="0.3">
      <c r="A692" s="251">
        <v>7160</v>
      </c>
      <c r="B692" s="250" t="s">
        <v>629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0</v>
      </c>
      <c r="L692" s="256">
        <f>(L647/L612)*AA94</f>
        <v>0</v>
      </c>
      <c r="M692" s="231">
        <f t="shared" si="18"/>
        <v>0</v>
      </c>
      <c r="N692" s="250" t="s">
        <v>630</v>
      </c>
    </row>
    <row r="693" spans="1:14" s="231" customFormat="1" ht="12.65" customHeight="1" x14ac:dyDescent="0.3">
      <c r="A693" s="251">
        <v>7170</v>
      </c>
      <c r="B693" s="250" t="s">
        <v>126</v>
      </c>
      <c r="C693" s="256">
        <f>AB85</f>
        <v>3399975</v>
      </c>
      <c r="D693" s="256">
        <f>(D615/D612)*AB90</f>
        <v>11982.079687291787</v>
      </c>
      <c r="E693" s="258">
        <f>(E623/E612)*SUM(C693:D693)</f>
        <v>507361.58225981268</v>
      </c>
      <c r="F693" s="258">
        <f>(F624/F612)*AB64</f>
        <v>169272.79326615142</v>
      </c>
      <c r="G693" s="256">
        <f>(G625/G612)*AB91</f>
        <v>0</v>
      </c>
      <c r="H693" s="258">
        <f>(H628/H612)*AB60</f>
        <v>24800.32884433954</v>
      </c>
      <c r="I693" s="256">
        <f>(I629/I612)*AB92</f>
        <v>4650.3330321221292</v>
      </c>
      <c r="J693" s="256">
        <f>(J630/J612)*AB93</f>
        <v>0</v>
      </c>
      <c r="K693" s="256">
        <f>(K644/K612)*AB89</f>
        <v>462444.75113335741</v>
      </c>
      <c r="L693" s="256">
        <f>(L647/L612)*AB94</f>
        <v>17872.970714296167</v>
      </c>
      <c r="M693" s="231">
        <f t="shared" si="18"/>
        <v>1198385</v>
      </c>
      <c r="N693" s="250" t="s">
        <v>631</v>
      </c>
    </row>
    <row r="694" spans="1:14" s="231" customFormat="1" ht="12.65" customHeight="1" x14ac:dyDescent="0.3">
      <c r="A694" s="251">
        <v>7180</v>
      </c>
      <c r="B694" s="250" t="s">
        <v>632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>
        <f>(G625/G612)*AC91</f>
        <v>0</v>
      </c>
      <c r="H694" s="258">
        <f>(H628/H612)*AC60</f>
        <v>0</v>
      </c>
      <c r="I694" s="256">
        <f>(I629/I612)*AC92</f>
        <v>0</v>
      </c>
      <c r="J694" s="256">
        <f>(J630/J612)*AC93</f>
        <v>0</v>
      </c>
      <c r="K694" s="256">
        <f>(K644/K612)*AC89</f>
        <v>0</v>
      </c>
      <c r="L694" s="256">
        <f>(L647/L612)*AC94</f>
        <v>0</v>
      </c>
      <c r="M694" s="231">
        <f t="shared" si="18"/>
        <v>0</v>
      </c>
      <c r="N694" s="250" t="s">
        <v>633</v>
      </c>
    </row>
    <row r="695" spans="1:14" s="231" customFormat="1" ht="12.65" customHeight="1" x14ac:dyDescent="0.3">
      <c r="A695" s="251">
        <v>7190</v>
      </c>
      <c r="B695" s="250" t="s">
        <v>128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634</v>
      </c>
    </row>
    <row r="696" spans="1:14" s="231" customFormat="1" ht="12.65" customHeight="1" x14ac:dyDescent="0.3">
      <c r="A696" s="251">
        <v>7200</v>
      </c>
      <c r="B696" s="250" t="s">
        <v>635</v>
      </c>
      <c r="C696" s="256">
        <f>AE85</f>
        <v>1059033</v>
      </c>
      <c r="D696" s="256">
        <f>(D615/D612)*AE90</f>
        <v>154532.51863367832</v>
      </c>
      <c r="E696" s="258">
        <f>(E623/E612)*SUM(C696:D696)</f>
        <v>180458.46044650834</v>
      </c>
      <c r="F696" s="258">
        <f>(F624/F612)*AE64</f>
        <v>2990.395055618128</v>
      </c>
      <c r="G696" s="256">
        <f>(G625/G612)*AE91</f>
        <v>0</v>
      </c>
      <c r="H696" s="258">
        <f>(H628/H612)*AE60</f>
        <v>116987.4098010764</v>
      </c>
      <c r="I696" s="256">
        <f>(I629/I612)*AE92</f>
        <v>30941.056771061663</v>
      </c>
      <c r="J696" s="256">
        <f>(J630/J612)*AE93</f>
        <v>12008.866338551406</v>
      </c>
      <c r="K696" s="256">
        <f>(K644/K612)*AE89</f>
        <v>187201.5597049263</v>
      </c>
      <c r="L696" s="256">
        <f>(L647/L612)*AE94</f>
        <v>0</v>
      </c>
      <c r="M696" s="231">
        <f t="shared" si="18"/>
        <v>685120</v>
      </c>
      <c r="N696" s="250" t="s">
        <v>636</v>
      </c>
    </row>
    <row r="697" spans="1:14" s="231" customFormat="1" ht="12.65" customHeight="1" x14ac:dyDescent="0.3">
      <c r="A697" s="251">
        <v>7220</v>
      </c>
      <c r="B697" s="250" t="s">
        <v>637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638</v>
      </c>
    </row>
    <row r="698" spans="1:14" s="231" customFormat="1" ht="12.65" customHeight="1" x14ac:dyDescent="0.3">
      <c r="A698" s="251">
        <v>7230</v>
      </c>
      <c r="B698" s="250" t="s">
        <v>639</v>
      </c>
      <c r="C698" s="256">
        <f>AG85</f>
        <v>4016162</v>
      </c>
      <c r="D698" s="256">
        <f>(D615/D612)*AG90</f>
        <v>88776.317683116416</v>
      </c>
      <c r="E698" s="258">
        <f>(E623/E612)*SUM(C698:D698)</f>
        <v>610408.61631516169</v>
      </c>
      <c r="F698" s="258">
        <f>(F624/F612)*AG64</f>
        <v>12221.655939963293</v>
      </c>
      <c r="G698" s="256">
        <f>(G625/G612)*AG91</f>
        <v>0</v>
      </c>
      <c r="H698" s="258">
        <f>(H628/H612)*AG60</f>
        <v>198778.39331296386</v>
      </c>
      <c r="I698" s="256">
        <f>(I629/I612)*AG92</f>
        <v>94778.489134336225</v>
      </c>
      <c r="J698" s="256">
        <f>(J630/J612)*AG93</f>
        <v>34051.93768105685</v>
      </c>
      <c r="K698" s="256">
        <f>(K644/K612)*AG89</f>
        <v>697380.94693006482</v>
      </c>
      <c r="L698" s="256">
        <f>(L647/L612)*AG94</f>
        <v>186539.74476601547</v>
      </c>
      <c r="M698" s="231">
        <f t="shared" si="18"/>
        <v>1922936</v>
      </c>
      <c r="N698" s="250" t="s">
        <v>640</v>
      </c>
    </row>
    <row r="699" spans="1:14" s="231" customFormat="1" ht="12.65" customHeight="1" x14ac:dyDescent="0.3">
      <c r="A699" s="251">
        <v>7240</v>
      </c>
      <c r="B699" s="250" t="s">
        <v>130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641</v>
      </c>
    </row>
    <row r="700" spans="1:14" s="231" customFormat="1" ht="12.65" customHeight="1" x14ac:dyDescent="0.3">
      <c r="A700" s="251">
        <v>7250</v>
      </c>
      <c r="B700" s="250" t="s">
        <v>642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643</v>
      </c>
    </row>
    <row r="701" spans="1:14" s="231" customFormat="1" ht="12.65" customHeight="1" x14ac:dyDescent="0.3">
      <c r="A701" s="251">
        <v>7260</v>
      </c>
      <c r="B701" s="250" t="s">
        <v>132</v>
      </c>
      <c r="C701" s="256">
        <f>AJ85</f>
        <v>6285545</v>
      </c>
      <c r="D701" s="256">
        <f>(D615/D612)*AJ90</f>
        <v>660902.46808510635</v>
      </c>
      <c r="E701" s="258">
        <f>(E623/E612)*SUM(C701:D701)</f>
        <v>1032943.9955368193</v>
      </c>
      <c r="F701" s="258">
        <f>(F624/F612)*AJ64</f>
        <v>23138.781767883542</v>
      </c>
      <c r="G701" s="256">
        <f>(G625/G612)*AJ91</f>
        <v>0</v>
      </c>
      <c r="H701" s="258">
        <f>(H628/H612)*AJ60</f>
        <v>510536.06247236341</v>
      </c>
      <c r="I701" s="256">
        <f>(I629/I612)*AJ92</f>
        <v>204207.5342453334</v>
      </c>
      <c r="J701" s="256">
        <f>(J630/J612)*AJ93</f>
        <v>1879.5850481167549</v>
      </c>
      <c r="K701" s="256">
        <f>(K644/K612)*AJ89</f>
        <v>497532.36468072305</v>
      </c>
      <c r="L701" s="256">
        <f>(L647/L612)*AJ94</f>
        <v>190895.34267118009</v>
      </c>
      <c r="M701" s="231">
        <f t="shared" si="18"/>
        <v>3122036</v>
      </c>
      <c r="N701" s="250" t="s">
        <v>644</v>
      </c>
    </row>
    <row r="702" spans="1:14" s="231" customFormat="1" ht="12.65" customHeight="1" x14ac:dyDescent="0.3">
      <c r="A702" s="251">
        <v>7310</v>
      </c>
      <c r="B702" s="250" t="s">
        <v>645</v>
      </c>
      <c r="C702" s="256">
        <f>AK85</f>
        <v>52862</v>
      </c>
      <c r="D702" s="256">
        <f>(D615/D612)*AK90</f>
        <v>8024.3624572469244</v>
      </c>
      <c r="E702" s="258">
        <f>(E623/E612)*SUM(C702:D702)</f>
        <v>9053.8657060669921</v>
      </c>
      <c r="F702" s="258">
        <f>(F624/F612)*AK64</f>
        <v>88.825328188570282</v>
      </c>
      <c r="G702" s="256">
        <f>(G625/G612)*AK91</f>
        <v>0</v>
      </c>
      <c r="H702" s="258">
        <f>(H628/H612)*AK60</f>
        <v>6137.4551180436229</v>
      </c>
      <c r="I702" s="256">
        <f>(I629/I612)*AK92</f>
        <v>1611.2744537932408</v>
      </c>
      <c r="J702" s="256">
        <f>(J630/J612)*AK93</f>
        <v>12008.866338551406</v>
      </c>
      <c r="K702" s="256">
        <f>(K644/K612)*AK89</f>
        <v>9736.4463574082911</v>
      </c>
      <c r="L702" s="256">
        <f>(L647/L612)*AK94</f>
        <v>0</v>
      </c>
      <c r="M702" s="231">
        <f t="shared" si="18"/>
        <v>46661</v>
      </c>
      <c r="N702" s="250" t="s">
        <v>646</v>
      </c>
    </row>
    <row r="703" spans="1:14" s="231" customFormat="1" ht="12.65" customHeight="1" x14ac:dyDescent="0.3">
      <c r="A703" s="251">
        <v>7320</v>
      </c>
      <c r="B703" s="250" t="s">
        <v>647</v>
      </c>
      <c r="C703" s="256">
        <f>AL85</f>
        <v>48572</v>
      </c>
      <c r="D703" s="256">
        <f>(D615/D612)*AL90</f>
        <v>4792.8318749167147</v>
      </c>
      <c r="E703" s="258">
        <f>(E623/E612)*SUM(C703:D703)</f>
        <v>7935.406250646065</v>
      </c>
      <c r="F703" s="258">
        <f>(F624/F612)*AL64</f>
        <v>0</v>
      </c>
      <c r="G703" s="256">
        <f>(G625/G612)*AL91</f>
        <v>0</v>
      </c>
      <c r="H703" s="258">
        <f>(H628/H612)*AL60</f>
        <v>3632.3713963931646</v>
      </c>
      <c r="I703" s="256">
        <f>(I629/I612)*AL92</f>
        <v>963.32422860236466</v>
      </c>
      <c r="J703" s="256">
        <f>(J630/J612)*AL93</f>
        <v>0</v>
      </c>
      <c r="K703" s="256">
        <f>(K644/K612)*AL89</f>
        <v>5823.9926994847592</v>
      </c>
      <c r="L703" s="256">
        <f>(L647/L612)*AL94</f>
        <v>0</v>
      </c>
      <c r="M703" s="231">
        <f t="shared" si="18"/>
        <v>23148</v>
      </c>
      <c r="N703" s="250" t="s">
        <v>648</v>
      </c>
    </row>
    <row r="704" spans="1:14" s="231" customFormat="1" ht="12.65" customHeight="1" x14ac:dyDescent="0.3">
      <c r="A704" s="251">
        <v>7330</v>
      </c>
      <c r="B704" s="250" t="s">
        <v>649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650</v>
      </c>
    </row>
    <row r="705" spans="1:14" s="231" customFormat="1" ht="12.65" customHeight="1" x14ac:dyDescent="0.3">
      <c r="A705" s="251">
        <v>7340</v>
      </c>
      <c r="B705" s="250" t="s">
        <v>651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652</v>
      </c>
    </row>
    <row r="706" spans="1:14" s="231" customFormat="1" ht="12.65" customHeight="1" x14ac:dyDescent="0.3">
      <c r="A706" s="251">
        <v>7350</v>
      </c>
      <c r="B706" s="250" t="s">
        <v>653</v>
      </c>
      <c r="C706" s="256">
        <f>AO85</f>
        <v>472417</v>
      </c>
      <c r="D706" s="256">
        <f>(D615/D612)*AO90</f>
        <v>30899.241860258517</v>
      </c>
      <c r="E706" s="258">
        <f>(E623/E612)*SUM(C706:D706)</f>
        <v>74843.650984814711</v>
      </c>
      <c r="F706" s="258">
        <f>(F624/F612)*AO64</f>
        <v>1830.1304230478552</v>
      </c>
      <c r="G706" s="256">
        <f>(G625/G612)*AO91</f>
        <v>57705.432282583875</v>
      </c>
      <c r="H706" s="258">
        <f>(H628/H612)*AO60</f>
        <v>39580.322802077244</v>
      </c>
      <c r="I706" s="256">
        <f>(I629/I612)*AO92</f>
        <v>20017.648107445566</v>
      </c>
      <c r="J706" s="256">
        <f>(J630/J612)*AO93</f>
        <v>7072.2130020579843</v>
      </c>
      <c r="K706" s="256">
        <f>(K644/K612)*AO89</f>
        <v>5967.5869315980754</v>
      </c>
      <c r="L706" s="256">
        <f>(L647/L612)*AO94</f>
        <v>41002.697521032387</v>
      </c>
      <c r="M706" s="231">
        <f t="shared" si="18"/>
        <v>278919</v>
      </c>
      <c r="N706" s="250" t="s">
        <v>654</v>
      </c>
    </row>
    <row r="707" spans="1:14" s="231" customFormat="1" ht="12.65" customHeight="1" x14ac:dyDescent="0.3">
      <c r="A707" s="251">
        <v>7380</v>
      </c>
      <c r="B707" s="250" t="s">
        <v>655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656</v>
      </c>
    </row>
    <row r="708" spans="1:14" s="231" customFormat="1" ht="12.65" customHeight="1" x14ac:dyDescent="0.3">
      <c r="A708" s="251">
        <v>7390</v>
      </c>
      <c r="B708" s="250" t="s">
        <v>657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658</v>
      </c>
    </row>
    <row r="709" spans="1:14" s="231" customFormat="1" ht="12.65" customHeight="1" x14ac:dyDescent="0.3">
      <c r="A709" s="251">
        <v>7400</v>
      </c>
      <c r="B709" s="250" t="s">
        <v>659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660</v>
      </c>
    </row>
    <row r="710" spans="1:14" s="231" customFormat="1" ht="12.65" customHeight="1" x14ac:dyDescent="0.3">
      <c r="A710" s="251">
        <v>7410</v>
      </c>
      <c r="B710" s="250" t="s">
        <v>140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7420</v>
      </c>
      <c r="B711" s="250" t="s">
        <v>662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663</v>
      </c>
    </row>
    <row r="712" spans="1:14" s="231" customFormat="1" ht="12.65" customHeight="1" x14ac:dyDescent="0.3">
      <c r="A712" s="251">
        <v>7430</v>
      </c>
      <c r="B712" s="250" t="s">
        <v>664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665</v>
      </c>
    </row>
    <row r="713" spans="1:14" s="231" customFormat="1" ht="12.65" customHeight="1" x14ac:dyDescent="0.3">
      <c r="A713" s="251">
        <v>7490</v>
      </c>
      <c r="B713" s="250" t="s">
        <v>666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>
        <f>(G625/G612)*AV91</f>
        <v>0</v>
      </c>
      <c r="H713" s="258">
        <f>(H628/H612)*AV60</f>
        <v>0</v>
      </c>
      <c r="I713" s="256">
        <f>(I629/I612)*AV92</f>
        <v>0</v>
      </c>
      <c r="J713" s="256">
        <f>(J630/J612)*AV93</f>
        <v>0</v>
      </c>
      <c r="K713" s="256">
        <f>(K644/K612)*AV89</f>
        <v>0</v>
      </c>
      <c r="L713" s="256">
        <f>(L647/L612)*AV94</f>
        <v>0</v>
      </c>
      <c r="M713" s="231">
        <f t="shared" si="18"/>
        <v>0</v>
      </c>
      <c r="N713" s="252" t="s">
        <v>667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45614584</v>
      </c>
      <c r="D715" s="231">
        <f>SUM(D616:D647)+SUM(D668:D713)</f>
        <v>2452296</v>
      </c>
      <c r="E715" s="231">
        <f>SUM(E624:E647)+SUM(E668:E713)</f>
        <v>5904875.1858481765</v>
      </c>
      <c r="F715" s="231">
        <f>SUM(F625:F648)+SUM(F668:F713)</f>
        <v>459897.24497586407</v>
      </c>
      <c r="G715" s="231">
        <f>SUM(G626:G647)+SUM(G668:G713)</f>
        <v>2054781.2711433587</v>
      </c>
      <c r="H715" s="231">
        <f>SUM(H629:H647)+SUM(H668:H713)</f>
        <v>2747701.0800923053</v>
      </c>
      <c r="I715" s="231">
        <f>SUM(I630:I647)+SUM(I668:I713)</f>
        <v>1274483.6885137176</v>
      </c>
      <c r="J715" s="231">
        <f>SUM(J631:J647)+SUM(J668:J713)</f>
        <v>217578.42483063598</v>
      </c>
      <c r="K715" s="231">
        <f>SUM(K668:K713)</f>
        <v>4076690.6181353959</v>
      </c>
      <c r="L715" s="231">
        <f>SUM(L668:L713)</f>
        <v>1378021.061375356</v>
      </c>
      <c r="M715" s="231">
        <f>SUM(M668:M713)</f>
        <v>16083829</v>
      </c>
      <c r="N715" s="250" t="s">
        <v>668</v>
      </c>
    </row>
    <row r="716" spans="1:14" s="231" customFormat="1" ht="12.65" customHeight="1" x14ac:dyDescent="0.3">
      <c r="C716" s="253">
        <f>CE85</f>
        <v>45614584</v>
      </c>
      <c r="D716" s="231">
        <f>D615</f>
        <v>2452296</v>
      </c>
      <c r="E716" s="231">
        <f>E623</f>
        <v>5904875.1858481765</v>
      </c>
      <c r="F716" s="231">
        <f>F624</f>
        <v>459897.24497586401</v>
      </c>
      <c r="G716" s="231">
        <f>G625</f>
        <v>2054781.2711433584</v>
      </c>
      <c r="H716" s="231">
        <f>H628</f>
        <v>2747701.0800923062</v>
      </c>
      <c r="I716" s="231">
        <f>I629</f>
        <v>1274483.6885137176</v>
      </c>
      <c r="J716" s="231">
        <f>J630</f>
        <v>217578.42483063601</v>
      </c>
      <c r="K716" s="231">
        <f>K644</f>
        <v>4076690.6181353964</v>
      </c>
      <c r="L716" s="231">
        <f>L647</f>
        <v>1378021.061375356</v>
      </c>
      <c r="M716" s="231">
        <f>C648</f>
        <v>16083829</v>
      </c>
      <c r="N716" s="250" t="s">
        <v>669</v>
      </c>
    </row>
  </sheetData>
  <sheetProtection algorithmName="SHA-512" hashValue="3jxB1s1k8uucjoe14RIQ5pT6W28E5FP+jVZ778lPtmuV6yp/z1b8+oOlFhhjjowymxEm3QyLeR6OGnL4Lytk9g==" saltValue="CKa6z6wUb249oDgV/ZfOSA==" spinCount="100000" sheet="1" objects="1" scenarios="1"/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168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870</v>
      </c>
      <c r="B1" s="183"/>
      <c r="C1" s="183"/>
    </row>
    <row r="2" spans="1:3" ht="20.149999999999999" customHeight="1" x14ac:dyDescent="0.35">
      <c r="A2" s="182"/>
      <c r="B2" s="183"/>
      <c r="C2" s="108" t="s">
        <v>871</v>
      </c>
    </row>
    <row r="3" spans="1:3" ht="20.149999999999999" customHeight="1" x14ac:dyDescent="0.35">
      <c r="A3" s="134" t="str">
        <f>"Hospital: "&amp;data!C98</f>
        <v>Hospital: Newport Hospital &amp; Health Services</v>
      </c>
      <c r="B3" s="184"/>
      <c r="C3" s="156" t="str">
        <f>"FYE: "&amp;data!C96</f>
        <v>FYE: 12/31/2021</v>
      </c>
    </row>
    <row r="4" spans="1:3" ht="20.149999999999999" customHeight="1" x14ac:dyDescent="0.35">
      <c r="A4" s="185"/>
      <c r="B4" s="186" t="s">
        <v>872</v>
      </c>
      <c r="C4" s="187"/>
    </row>
    <row r="5" spans="1:3" ht="20.149999999999999" customHeight="1" x14ac:dyDescent="0.35">
      <c r="A5" s="188">
        <v>1</v>
      </c>
      <c r="B5" s="189" t="s">
        <v>395</v>
      </c>
      <c r="C5" s="189"/>
    </row>
    <row r="6" spans="1:3" ht="20.149999999999999" customHeight="1" x14ac:dyDescent="0.35">
      <c r="A6" s="188">
        <v>2</v>
      </c>
      <c r="B6" s="190" t="s">
        <v>396</v>
      </c>
      <c r="C6" s="190">
        <f>data!C266</f>
        <v>17801510</v>
      </c>
    </row>
    <row r="7" spans="1:3" ht="20.149999999999999" customHeight="1" x14ac:dyDescent="0.35">
      <c r="A7" s="188">
        <v>3</v>
      </c>
      <c r="B7" s="190" t="s">
        <v>397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398</v>
      </c>
      <c r="C8" s="190">
        <f>data!C268</f>
        <v>9974760</v>
      </c>
    </row>
    <row r="9" spans="1:3" ht="20.149999999999999" customHeight="1" x14ac:dyDescent="0.35">
      <c r="A9" s="188">
        <v>5</v>
      </c>
      <c r="B9" s="190" t="s">
        <v>873</v>
      </c>
      <c r="C9" s="190">
        <f>data!C269</f>
        <v>3152277</v>
      </c>
    </row>
    <row r="10" spans="1:3" ht="20.149999999999999" customHeight="1" x14ac:dyDescent="0.35">
      <c r="A10" s="188">
        <v>6</v>
      </c>
      <c r="B10" s="190" t="s">
        <v>874</v>
      </c>
      <c r="C10" s="190">
        <f>data!C270</f>
        <v>1529457</v>
      </c>
    </row>
    <row r="11" spans="1:3" ht="20.149999999999999" customHeight="1" x14ac:dyDescent="0.35">
      <c r="A11" s="188">
        <v>7</v>
      </c>
      <c r="B11" s="190" t="s">
        <v>875</v>
      </c>
      <c r="C11" s="190">
        <f>data!C271</f>
        <v>159127</v>
      </c>
    </row>
    <row r="12" spans="1:3" ht="20.149999999999999" customHeight="1" x14ac:dyDescent="0.35">
      <c r="A12" s="188">
        <v>8</v>
      </c>
      <c r="B12" s="190" t="s">
        <v>402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403</v>
      </c>
      <c r="C13" s="190">
        <f>data!C273</f>
        <v>833398</v>
      </c>
    </row>
    <row r="14" spans="1:3" ht="20.149999999999999" customHeight="1" x14ac:dyDescent="0.35">
      <c r="A14" s="188">
        <v>10</v>
      </c>
      <c r="B14" s="190" t="s">
        <v>404</v>
      </c>
      <c r="C14" s="190">
        <f>data!C274</f>
        <v>504719</v>
      </c>
    </row>
    <row r="15" spans="1:3" ht="20.149999999999999" customHeight="1" x14ac:dyDescent="0.35">
      <c r="A15" s="188">
        <v>11</v>
      </c>
      <c r="B15" s="190" t="s">
        <v>876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877</v>
      </c>
      <c r="C16" s="190">
        <f>data!D276</f>
        <v>27650694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878</v>
      </c>
      <c r="C18" s="189"/>
    </row>
    <row r="19" spans="1:3" ht="20.149999999999999" customHeight="1" x14ac:dyDescent="0.35">
      <c r="A19" s="188">
        <v>15</v>
      </c>
      <c r="B19" s="190" t="s">
        <v>396</v>
      </c>
      <c r="C19" s="190">
        <f>data!C278</f>
        <v>2906712</v>
      </c>
    </row>
    <row r="20" spans="1:3" ht="20.149999999999999" customHeight="1" x14ac:dyDescent="0.35">
      <c r="A20" s="188">
        <v>16</v>
      </c>
      <c r="B20" s="190" t="s">
        <v>397</v>
      </c>
      <c r="C20" s="190">
        <f>data!C279</f>
        <v>2236407</v>
      </c>
    </row>
    <row r="21" spans="1:3" ht="20.149999999999999" customHeight="1" x14ac:dyDescent="0.35">
      <c r="A21" s="188">
        <v>17</v>
      </c>
      <c r="B21" s="190" t="s">
        <v>408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879</v>
      </c>
      <c r="C22" s="190">
        <f>data!D281</f>
        <v>5143119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880</v>
      </c>
      <c r="C24" s="189"/>
    </row>
    <row r="25" spans="1:3" ht="20.149999999999999" customHeight="1" x14ac:dyDescent="0.35">
      <c r="A25" s="188">
        <v>21</v>
      </c>
      <c r="B25" s="190" t="s">
        <v>365</v>
      </c>
      <c r="C25" s="190">
        <f>data!C283</f>
        <v>834399</v>
      </c>
    </row>
    <row r="26" spans="1:3" ht="20.149999999999999" customHeight="1" x14ac:dyDescent="0.35">
      <c r="A26" s="188">
        <v>22</v>
      </c>
      <c r="B26" s="190" t="s">
        <v>366</v>
      </c>
      <c r="C26" s="190">
        <f>data!C284</f>
        <v>2485123</v>
      </c>
    </row>
    <row r="27" spans="1:3" ht="20.149999999999999" customHeight="1" x14ac:dyDescent="0.35">
      <c r="A27" s="188">
        <v>23</v>
      </c>
      <c r="B27" s="190" t="s">
        <v>367</v>
      </c>
      <c r="C27" s="190">
        <f>data!C285</f>
        <v>24311032</v>
      </c>
    </row>
    <row r="28" spans="1:3" ht="20.149999999999999" customHeight="1" x14ac:dyDescent="0.35">
      <c r="A28" s="188">
        <v>24</v>
      </c>
      <c r="B28" s="190" t="s">
        <v>881</v>
      </c>
      <c r="C28" s="190">
        <f>data!C286</f>
        <v>7453737</v>
      </c>
    </row>
    <row r="29" spans="1:3" ht="20.149999999999999" customHeight="1" x14ac:dyDescent="0.35">
      <c r="A29" s="188">
        <v>25</v>
      </c>
      <c r="B29" s="190" t="s">
        <v>369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413</v>
      </c>
      <c r="C30" s="190">
        <f>data!C288</f>
        <v>11620377</v>
      </c>
    </row>
    <row r="31" spans="1:3" ht="20.149999999999999" customHeight="1" x14ac:dyDescent="0.35">
      <c r="A31" s="188">
        <v>27</v>
      </c>
      <c r="B31" s="190" t="s">
        <v>372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373</v>
      </c>
      <c r="C32" s="190">
        <f>data!C290</f>
        <v>70896</v>
      </c>
    </row>
    <row r="33" spans="1:3" ht="20.149999999999999" customHeight="1" x14ac:dyDescent="0.35">
      <c r="A33" s="188">
        <v>29</v>
      </c>
      <c r="B33" s="190" t="s">
        <v>586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882</v>
      </c>
      <c r="C34" s="190">
        <f>data!C292</f>
        <v>26652204</v>
      </c>
    </row>
    <row r="35" spans="1:3" ht="20.149999999999999" customHeight="1" x14ac:dyDescent="0.35">
      <c r="A35" s="188">
        <v>31</v>
      </c>
      <c r="B35" s="190" t="s">
        <v>883</v>
      </c>
      <c r="C35" s="190">
        <f>data!D293</f>
        <v>20123360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884</v>
      </c>
      <c r="C37" s="189"/>
    </row>
    <row r="38" spans="1:3" ht="20.149999999999999" customHeight="1" x14ac:dyDescent="0.35">
      <c r="A38" s="188">
        <v>34</v>
      </c>
      <c r="B38" s="190" t="s">
        <v>885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886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420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408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887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888</v>
      </c>
      <c r="C44" s="189"/>
    </row>
    <row r="45" spans="1:3" ht="20.149999999999999" customHeight="1" x14ac:dyDescent="0.35">
      <c r="A45" s="188">
        <v>41</v>
      </c>
      <c r="B45" s="190" t="s">
        <v>423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424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889</v>
      </c>
      <c r="C47" s="190">
        <f>data!C304</f>
        <v>1203364</v>
      </c>
    </row>
    <row r="48" spans="1:3" ht="20.149999999999999" customHeight="1" x14ac:dyDescent="0.35">
      <c r="A48" s="188">
        <v>44</v>
      </c>
      <c r="B48" s="190" t="s">
        <v>426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890</v>
      </c>
      <c r="C49" s="190">
        <f>data!D306</f>
        <v>1203364</v>
      </c>
    </row>
    <row r="50" spans="1:3" ht="20.149999999999999" customHeight="1" x14ac:dyDescent="0.35">
      <c r="A50" s="193">
        <v>46</v>
      </c>
      <c r="B50" s="194" t="s">
        <v>891</v>
      </c>
      <c r="C50" s="190">
        <f>data!D308</f>
        <v>54120537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892</v>
      </c>
      <c r="B53" s="183"/>
      <c r="C53" s="183"/>
    </row>
    <row r="54" spans="1:3" ht="20.149999999999999" customHeight="1" x14ac:dyDescent="0.35">
      <c r="A54" s="182"/>
      <c r="B54" s="183"/>
      <c r="C54" s="108" t="s">
        <v>893</v>
      </c>
    </row>
    <row r="55" spans="1:3" ht="20.149999999999999" customHeight="1" x14ac:dyDescent="0.35">
      <c r="A55" s="134" t="str">
        <f>"Hospital: "&amp;data!C98</f>
        <v>Hospital: Newport Hospital &amp; Health Services</v>
      </c>
      <c r="B55" s="184"/>
      <c r="C55" s="156" t="str">
        <f>"FYE: "&amp;data!C96</f>
        <v>FYE: 12/31/2021</v>
      </c>
    </row>
    <row r="56" spans="1:3" ht="20.149999999999999" customHeight="1" x14ac:dyDescent="0.35">
      <c r="A56" s="195"/>
      <c r="B56" s="196" t="s">
        <v>894</v>
      </c>
      <c r="C56" s="187"/>
    </row>
    <row r="57" spans="1:3" ht="20.149999999999999" customHeight="1" x14ac:dyDescent="0.35">
      <c r="A57" s="197">
        <v>1</v>
      </c>
      <c r="B57" s="182" t="s">
        <v>430</v>
      </c>
      <c r="C57" s="198"/>
    </row>
    <row r="58" spans="1:3" ht="20.149999999999999" customHeight="1" x14ac:dyDescent="0.35">
      <c r="A58" s="188">
        <v>2</v>
      </c>
      <c r="B58" s="190" t="s">
        <v>431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895</v>
      </c>
      <c r="C59" s="190">
        <f>data!C315</f>
        <v>1646489</v>
      </c>
    </row>
    <row r="60" spans="1:3" ht="20.149999999999999" customHeight="1" x14ac:dyDescent="0.35">
      <c r="A60" s="188">
        <v>4</v>
      </c>
      <c r="B60" s="190" t="s">
        <v>896</v>
      </c>
      <c r="C60" s="190">
        <f>data!C316</f>
        <v>2378780</v>
      </c>
    </row>
    <row r="61" spans="1:3" ht="20.149999999999999" customHeight="1" x14ac:dyDescent="0.35">
      <c r="A61" s="188">
        <v>5</v>
      </c>
      <c r="B61" s="190" t="s">
        <v>434</v>
      </c>
      <c r="C61" s="190">
        <f>data!C317</f>
        <v>1378014</v>
      </c>
    </row>
    <row r="62" spans="1:3" ht="20.149999999999999" customHeight="1" x14ac:dyDescent="0.35">
      <c r="A62" s="188">
        <v>6</v>
      </c>
      <c r="B62" s="190" t="s">
        <v>897</v>
      </c>
      <c r="C62" s="190">
        <f>data!C318</f>
        <v>3406318</v>
      </c>
    </row>
    <row r="63" spans="1:3" ht="20.149999999999999" customHeight="1" x14ac:dyDescent="0.35">
      <c r="A63" s="188">
        <v>7</v>
      </c>
      <c r="B63" s="190" t="s">
        <v>898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437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438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439</v>
      </c>
      <c r="C66" s="190">
        <f>data!C322</f>
        <v>489471</v>
      </c>
    </row>
    <row r="67" spans="1:3" ht="20.149999999999999" customHeight="1" x14ac:dyDescent="0.35">
      <c r="A67" s="188">
        <v>11</v>
      </c>
      <c r="B67" s="190" t="s">
        <v>899</v>
      </c>
      <c r="C67" s="190">
        <f>data!C323</f>
        <v>785219</v>
      </c>
    </row>
    <row r="68" spans="1:3" ht="20.149999999999999" customHeight="1" x14ac:dyDescent="0.35">
      <c r="A68" s="188">
        <v>12</v>
      </c>
      <c r="B68" s="190" t="s">
        <v>900</v>
      </c>
      <c r="C68" s="190">
        <f>data!D324</f>
        <v>10084291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901</v>
      </c>
      <c r="C70" s="189"/>
    </row>
    <row r="71" spans="1:3" ht="20.149999999999999" customHeight="1" x14ac:dyDescent="0.35">
      <c r="A71" s="188">
        <v>15</v>
      </c>
      <c r="B71" s="190" t="s">
        <v>443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902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445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903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447</v>
      </c>
      <c r="C76" s="189"/>
    </row>
    <row r="77" spans="1:3" ht="20.149999999999999" customHeight="1" x14ac:dyDescent="0.35">
      <c r="A77" s="188">
        <v>21</v>
      </c>
      <c r="B77" s="190" t="s">
        <v>448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904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450</v>
      </c>
      <c r="C79" s="190">
        <f>data!C333</f>
        <v>10551270</v>
      </c>
    </row>
    <row r="80" spans="1:3" ht="20.149999999999999" customHeight="1" x14ac:dyDescent="0.35">
      <c r="A80" s="188">
        <v>24</v>
      </c>
      <c r="B80" s="190" t="s">
        <v>905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452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906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454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455</v>
      </c>
      <c r="C84" s="190">
        <f>data!C338</f>
        <v>9403985</v>
      </c>
    </row>
    <row r="85" spans="1:3" ht="20.149999999999999" customHeight="1" x14ac:dyDescent="0.35">
      <c r="A85" s="188">
        <v>29</v>
      </c>
      <c r="B85" s="190" t="s">
        <v>586</v>
      </c>
      <c r="C85" s="190">
        <f>data!D339</f>
        <v>19955255</v>
      </c>
    </row>
    <row r="86" spans="1:3" ht="20.149999999999999" customHeight="1" x14ac:dyDescent="0.35">
      <c r="A86" s="188">
        <v>30</v>
      </c>
      <c r="B86" s="190" t="s">
        <v>907</v>
      </c>
      <c r="C86" s="190">
        <f>data!D340</f>
        <v>785219</v>
      </c>
    </row>
    <row r="87" spans="1:3" ht="20.149999999999999" customHeight="1" x14ac:dyDescent="0.35">
      <c r="A87" s="188">
        <v>31</v>
      </c>
      <c r="B87" s="190" t="s">
        <v>908</v>
      </c>
      <c r="C87" s="190">
        <f>data!D341</f>
        <v>19170036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909</v>
      </c>
      <c r="C89" s="190">
        <f>data!C343</f>
        <v>24866210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910</v>
      </c>
      <c r="C91" s="189"/>
    </row>
    <row r="92" spans="1:3" ht="20.149999999999999" customHeight="1" x14ac:dyDescent="0.35">
      <c r="A92" s="188">
        <v>36</v>
      </c>
      <c r="B92" s="190" t="s">
        <v>459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460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911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912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913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914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915</v>
      </c>
      <c r="C102" s="190">
        <f>data!C343+data!C345+data!C346+data!C347+data!C348-data!C349</f>
        <v>24866210</v>
      </c>
    </row>
    <row r="103" spans="1:3" ht="20.149999999999999" customHeight="1" x14ac:dyDescent="0.35">
      <c r="A103" s="188">
        <v>47</v>
      </c>
      <c r="B103" s="190" t="s">
        <v>916</v>
      </c>
      <c r="C103" s="190">
        <f>data!D352</f>
        <v>54120537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917</v>
      </c>
      <c r="B106" s="183"/>
      <c r="C106" s="183"/>
    </row>
    <row r="107" spans="1:3" ht="20.149999999999999" customHeight="1" x14ac:dyDescent="0.35">
      <c r="A107" s="184"/>
      <c r="C107" s="108" t="s">
        <v>918</v>
      </c>
    </row>
    <row r="108" spans="1:3" ht="20.149999999999999" customHeight="1" x14ac:dyDescent="0.35">
      <c r="A108" s="134" t="str">
        <f>"Hospital: "&amp;data!C98</f>
        <v>Hospital: Newport Hospital &amp; Health Services</v>
      </c>
      <c r="B108" s="184"/>
      <c r="C108" s="156" t="str">
        <f>"FYE: "&amp;data!C96</f>
        <v>FYE: 12/31/2021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919</v>
      </c>
      <c r="C110" s="189"/>
    </row>
    <row r="111" spans="1:3" ht="20.149999999999999" customHeight="1" x14ac:dyDescent="0.35">
      <c r="A111" s="188">
        <v>2</v>
      </c>
      <c r="B111" s="190" t="s">
        <v>468</v>
      </c>
      <c r="C111" s="190">
        <f>data!C358</f>
        <v>15251538</v>
      </c>
    </row>
    <row r="112" spans="1:3" ht="20.149999999999999" customHeight="1" x14ac:dyDescent="0.35">
      <c r="A112" s="188">
        <v>3</v>
      </c>
      <c r="B112" s="190" t="s">
        <v>469</v>
      </c>
      <c r="C112" s="190">
        <f>data!C359</f>
        <v>49336510</v>
      </c>
    </row>
    <row r="113" spans="1:3" ht="20.149999999999999" customHeight="1" x14ac:dyDescent="0.35">
      <c r="A113" s="188">
        <v>4</v>
      </c>
      <c r="B113" s="190" t="s">
        <v>920</v>
      </c>
      <c r="C113" s="190">
        <f>data!D360</f>
        <v>64588048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921</v>
      </c>
      <c r="C115" s="189"/>
    </row>
    <row r="116" spans="1:3" ht="20.149999999999999" customHeight="1" x14ac:dyDescent="0.35">
      <c r="A116" s="188">
        <v>7</v>
      </c>
      <c r="B116" s="202" t="s">
        <v>922</v>
      </c>
      <c r="C116" s="203">
        <f>data!C362</f>
        <v>492503</v>
      </c>
    </row>
    <row r="117" spans="1:3" ht="20.149999999999999" customHeight="1" x14ac:dyDescent="0.35">
      <c r="A117" s="188">
        <v>8</v>
      </c>
      <c r="B117" s="190" t="s">
        <v>472</v>
      </c>
      <c r="C117" s="203">
        <f>data!C363</f>
        <v>21633655</v>
      </c>
    </row>
    <row r="118" spans="1:3" ht="20.149999999999999" customHeight="1" x14ac:dyDescent="0.35">
      <c r="A118" s="188">
        <v>9</v>
      </c>
      <c r="B118" s="190" t="s">
        <v>923</v>
      </c>
      <c r="C118" s="203">
        <f>data!C364</f>
        <v>178996</v>
      </c>
    </row>
    <row r="119" spans="1:3" ht="20.149999999999999" customHeight="1" x14ac:dyDescent="0.35">
      <c r="A119" s="188">
        <v>10</v>
      </c>
      <c r="B119" s="190" t="s">
        <v>924</v>
      </c>
      <c r="C119" s="203">
        <f>data!C365</f>
        <v>-91449</v>
      </c>
    </row>
    <row r="120" spans="1:3" ht="20.149999999999999" customHeight="1" x14ac:dyDescent="0.35">
      <c r="A120" s="188">
        <v>11</v>
      </c>
      <c r="B120" s="190" t="s">
        <v>868</v>
      </c>
      <c r="C120" s="203">
        <f>data!D366</f>
        <v>22213705</v>
      </c>
    </row>
    <row r="121" spans="1:3" ht="20.149999999999999" customHeight="1" x14ac:dyDescent="0.35">
      <c r="A121" s="188">
        <v>12</v>
      </c>
      <c r="B121" s="190" t="s">
        <v>925</v>
      </c>
      <c r="C121" s="203">
        <f>data!D367</f>
        <v>42374343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476</v>
      </c>
      <c r="C123" s="189"/>
    </row>
    <row r="124" spans="1:3" ht="20.149999999999999" customHeight="1" x14ac:dyDescent="0.35">
      <c r="A124" s="188">
        <v>15</v>
      </c>
      <c r="B124" s="204" t="s">
        <v>477</v>
      </c>
      <c r="C124" s="205"/>
    </row>
    <row r="125" spans="1:3" ht="20.149999999999999" customHeight="1" x14ac:dyDescent="0.35">
      <c r="A125" s="209" t="s">
        <v>926</v>
      </c>
      <c r="B125" s="206" t="s">
        <v>478</v>
      </c>
      <c r="C125" s="205">
        <f>data!C370</f>
        <v>0</v>
      </c>
    </row>
    <row r="126" spans="1:3" ht="20.149999999999999" customHeight="1" x14ac:dyDescent="0.35">
      <c r="A126" s="209" t="s">
        <v>927</v>
      </c>
      <c r="B126" s="206" t="s">
        <v>479</v>
      </c>
      <c r="C126" s="205">
        <f>data!C371</f>
        <v>218529</v>
      </c>
    </row>
    <row r="127" spans="1:3" ht="20.149999999999999" customHeight="1" x14ac:dyDescent="0.35">
      <c r="A127" s="209" t="s">
        <v>928</v>
      </c>
      <c r="B127" s="206" t="s">
        <v>480</v>
      </c>
      <c r="C127" s="205">
        <f>data!C372</f>
        <v>0</v>
      </c>
    </row>
    <row r="128" spans="1:3" ht="20.149999999999999" customHeight="1" x14ac:dyDescent="0.35">
      <c r="A128" s="209" t="s">
        <v>929</v>
      </c>
      <c r="B128" s="206" t="s">
        <v>481</v>
      </c>
      <c r="C128" s="205">
        <f>data!C373</f>
        <v>0</v>
      </c>
    </row>
    <row r="129" spans="1:3" ht="20.149999999999999" customHeight="1" x14ac:dyDescent="0.35">
      <c r="A129" s="209" t="s">
        <v>930</v>
      </c>
      <c r="B129" s="206" t="s">
        <v>482</v>
      </c>
      <c r="C129" s="205">
        <f>data!C374</f>
        <v>0</v>
      </c>
    </row>
    <row r="130" spans="1:3" ht="20.149999999999999" customHeight="1" x14ac:dyDescent="0.35">
      <c r="A130" s="209" t="s">
        <v>931</v>
      </c>
      <c r="B130" s="206" t="s">
        <v>483</v>
      </c>
      <c r="C130" s="205">
        <f>data!C375</f>
        <v>0</v>
      </c>
    </row>
    <row r="131" spans="1:3" ht="20.149999999999999" customHeight="1" x14ac:dyDescent="0.35">
      <c r="A131" s="209" t="s">
        <v>932</v>
      </c>
      <c r="B131" s="206" t="s">
        <v>484</v>
      </c>
      <c r="C131" s="205">
        <f>data!C376</f>
        <v>0</v>
      </c>
    </row>
    <row r="132" spans="1:3" ht="20.149999999999999" customHeight="1" x14ac:dyDescent="0.35">
      <c r="A132" s="209" t="s">
        <v>933</v>
      </c>
      <c r="B132" s="206" t="s">
        <v>485</v>
      </c>
      <c r="C132" s="205">
        <f>data!C377</f>
        <v>0</v>
      </c>
    </row>
    <row r="133" spans="1:3" ht="20.149999999999999" customHeight="1" x14ac:dyDescent="0.35">
      <c r="A133" s="209" t="s">
        <v>934</v>
      </c>
      <c r="B133" s="206" t="s">
        <v>486</v>
      </c>
      <c r="C133" s="205">
        <f>data!C378</f>
        <v>0</v>
      </c>
    </row>
    <row r="134" spans="1:3" ht="20.149999999999999" customHeight="1" x14ac:dyDescent="0.35">
      <c r="A134" s="209" t="s">
        <v>935</v>
      </c>
      <c r="B134" s="206" t="s">
        <v>487</v>
      </c>
      <c r="C134" s="205">
        <f>data!C379</f>
        <v>0</v>
      </c>
    </row>
    <row r="135" spans="1:3" ht="20.149999999999999" customHeight="1" x14ac:dyDescent="0.35">
      <c r="A135" s="209" t="s">
        <v>936</v>
      </c>
      <c r="B135" s="206" t="s">
        <v>488</v>
      </c>
      <c r="C135" s="205">
        <f>data!C380</f>
        <v>381073</v>
      </c>
    </row>
    <row r="136" spans="1:3" ht="20.149999999999999" customHeight="1" x14ac:dyDescent="0.35">
      <c r="A136" s="188">
        <v>16</v>
      </c>
      <c r="B136" s="190" t="s">
        <v>490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937</v>
      </c>
      <c r="C137" s="203">
        <f>data!D383</f>
        <v>599602</v>
      </c>
    </row>
    <row r="138" spans="1:3" ht="20.149999999999999" customHeight="1" x14ac:dyDescent="0.35">
      <c r="A138" s="188">
        <v>18</v>
      </c>
      <c r="B138" s="190" t="s">
        <v>938</v>
      </c>
      <c r="C138" s="203">
        <f>data!D384</f>
        <v>42973945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939</v>
      </c>
      <c r="C140" s="189"/>
    </row>
    <row r="141" spans="1:3" ht="20.149999999999999" customHeight="1" x14ac:dyDescent="0.35">
      <c r="A141" s="188">
        <v>21</v>
      </c>
      <c r="B141" s="190" t="s">
        <v>494</v>
      </c>
      <c r="C141" s="203">
        <f>data!C389</f>
        <v>23554539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6024272</v>
      </c>
    </row>
    <row r="143" spans="1:3" ht="20.149999999999999" customHeight="1" x14ac:dyDescent="0.35">
      <c r="A143" s="188">
        <v>23</v>
      </c>
      <c r="B143" s="190" t="s">
        <v>248</v>
      </c>
      <c r="C143" s="203">
        <f>data!C391</f>
        <v>1542916</v>
      </c>
    </row>
    <row r="144" spans="1:3" ht="20.149999999999999" customHeight="1" x14ac:dyDescent="0.35">
      <c r="A144" s="188">
        <v>24</v>
      </c>
      <c r="B144" s="190" t="s">
        <v>249</v>
      </c>
      <c r="C144" s="203">
        <f>data!C392</f>
        <v>5435837</v>
      </c>
    </row>
    <row r="145" spans="1:3" ht="20.149999999999999" customHeight="1" x14ac:dyDescent="0.35">
      <c r="A145" s="188">
        <v>25</v>
      </c>
      <c r="B145" s="190" t="s">
        <v>940</v>
      </c>
      <c r="C145" s="203">
        <f>data!C393</f>
        <v>726527</v>
      </c>
    </row>
    <row r="146" spans="1:3" ht="20.149999999999999" customHeight="1" x14ac:dyDescent="0.35">
      <c r="A146" s="188">
        <v>26</v>
      </c>
      <c r="B146" s="190" t="s">
        <v>941</v>
      </c>
      <c r="C146" s="203">
        <f>data!C394</f>
        <v>6528911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2514988</v>
      </c>
    </row>
    <row r="148" spans="1:3" ht="20.149999999999999" customHeight="1" x14ac:dyDescent="0.35">
      <c r="A148" s="188">
        <v>28</v>
      </c>
      <c r="B148" s="190" t="s">
        <v>942</v>
      </c>
      <c r="C148" s="203">
        <f>data!C396</f>
        <v>90971</v>
      </c>
    </row>
    <row r="149" spans="1:3" ht="20.149999999999999" customHeight="1" x14ac:dyDescent="0.35">
      <c r="A149" s="188">
        <v>29</v>
      </c>
      <c r="B149" s="190" t="s">
        <v>499</v>
      </c>
      <c r="C149" s="203">
        <f>data!C397</f>
        <v>377208</v>
      </c>
    </row>
    <row r="150" spans="1:3" ht="20.149999999999999" customHeight="1" x14ac:dyDescent="0.35">
      <c r="A150" s="188">
        <v>30</v>
      </c>
      <c r="B150" s="190" t="s">
        <v>943</v>
      </c>
      <c r="C150" s="203">
        <f>data!C398</f>
        <v>188517</v>
      </c>
    </row>
    <row r="151" spans="1:3" ht="20.149999999999999" customHeight="1" x14ac:dyDescent="0.35">
      <c r="A151" s="188">
        <v>31</v>
      </c>
      <c r="B151" s="190" t="s">
        <v>501</v>
      </c>
      <c r="C151" s="203">
        <f>data!C399</f>
        <v>409123</v>
      </c>
    </row>
    <row r="152" spans="1:3" ht="20.149999999999999" customHeight="1" x14ac:dyDescent="0.35">
      <c r="A152" s="188">
        <v>32</v>
      </c>
      <c r="B152" s="190" t="s">
        <v>253</v>
      </c>
      <c r="C152" s="203"/>
    </row>
    <row r="153" spans="1:3" ht="20.149999999999999" customHeight="1" x14ac:dyDescent="0.35">
      <c r="A153" s="209" t="s">
        <v>944</v>
      </c>
      <c r="B153" s="207" t="s">
        <v>254</v>
      </c>
      <c r="C153" s="203">
        <f>data!C401</f>
        <v>0</v>
      </c>
    </row>
    <row r="154" spans="1:3" ht="20.149999999999999" customHeight="1" x14ac:dyDescent="0.35">
      <c r="A154" s="209" t="s">
        <v>945</v>
      </c>
      <c r="B154" s="207" t="s">
        <v>255</v>
      </c>
      <c r="C154" s="203">
        <f>data!C402</f>
        <v>0</v>
      </c>
    </row>
    <row r="155" spans="1:3" ht="20.149999999999999" customHeight="1" x14ac:dyDescent="0.35">
      <c r="A155" s="209" t="s">
        <v>946</v>
      </c>
      <c r="B155" s="207" t="s">
        <v>947</v>
      </c>
      <c r="C155" s="203">
        <f>data!C403</f>
        <v>0</v>
      </c>
    </row>
    <row r="156" spans="1:3" ht="20.149999999999999" customHeight="1" x14ac:dyDescent="0.35">
      <c r="A156" s="209" t="s">
        <v>948</v>
      </c>
      <c r="B156" s="207" t="s">
        <v>257</v>
      </c>
      <c r="C156" s="203">
        <f>data!C404</f>
        <v>0</v>
      </c>
    </row>
    <row r="157" spans="1:3" ht="20.149999999999999" customHeight="1" x14ac:dyDescent="0.35">
      <c r="A157" s="209" t="s">
        <v>949</v>
      </c>
      <c r="B157" s="207" t="s">
        <v>258</v>
      </c>
      <c r="C157" s="203">
        <f>data!C405</f>
        <v>0</v>
      </c>
    </row>
    <row r="158" spans="1:3" ht="20.149999999999999" customHeight="1" x14ac:dyDescent="0.35">
      <c r="A158" s="209" t="s">
        <v>950</v>
      </c>
      <c r="B158" s="207" t="s">
        <v>259</v>
      </c>
      <c r="C158" s="203">
        <f>data!C406</f>
        <v>0</v>
      </c>
    </row>
    <row r="159" spans="1:3" ht="20.149999999999999" customHeight="1" x14ac:dyDescent="0.35">
      <c r="A159" s="209" t="s">
        <v>951</v>
      </c>
      <c r="B159" s="207" t="s">
        <v>260</v>
      </c>
      <c r="C159" s="203">
        <f>data!C407</f>
        <v>0</v>
      </c>
    </row>
    <row r="160" spans="1:3" ht="20.149999999999999" customHeight="1" x14ac:dyDescent="0.35">
      <c r="A160" s="209" t="s">
        <v>952</v>
      </c>
      <c r="B160" s="207" t="s">
        <v>261</v>
      </c>
      <c r="C160" s="203">
        <f>data!C408</f>
        <v>0</v>
      </c>
    </row>
    <row r="161" spans="1:3" ht="20.149999999999999" customHeight="1" x14ac:dyDescent="0.35">
      <c r="A161" s="209" t="s">
        <v>953</v>
      </c>
      <c r="B161" s="207" t="s">
        <v>262</v>
      </c>
      <c r="C161" s="203">
        <f>data!C409</f>
        <v>0</v>
      </c>
    </row>
    <row r="162" spans="1:3" ht="20.149999999999999" customHeight="1" x14ac:dyDescent="0.35">
      <c r="A162" s="209" t="s">
        <v>954</v>
      </c>
      <c r="B162" s="207" t="s">
        <v>263</v>
      </c>
      <c r="C162" s="203">
        <f>data!C410</f>
        <v>39938</v>
      </c>
    </row>
    <row r="163" spans="1:3" ht="20.149999999999999" customHeight="1" x14ac:dyDescent="0.35">
      <c r="A163" s="209" t="s">
        <v>955</v>
      </c>
      <c r="B163" s="207" t="s">
        <v>264</v>
      </c>
      <c r="C163" s="203">
        <f>data!C411</f>
        <v>81304</v>
      </c>
    </row>
    <row r="164" spans="1:3" ht="20.149999999999999" customHeight="1" x14ac:dyDescent="0.35">
      <c r="A164" s="209" t="s">
        <v>956</v>
      </c>
      <c r="B164" s="207" t="s">
        <v>265</v>
      </c>
      <c r="C164" s="203">
        <f>data!C412</f>
        <v>0</v>
      </c>
    </row>
    <row r="165" spans="1:3" ht="20.149999999999999" customHeight="1" x14ac:dyDescent="0.35">
      <c r="A165" s="209" t="s">
        <v>957</v>
      </c>
      <c r="B165" s="207" t="s">
        <v>266</v>
      </c>
      <c r="C165" s="203">
        <f>data!C413</f>
        <v>0</v>
      </c>
    </row>
    <row r="166" spans="1:3" ht="20.149999999999999" customHeight="1" x14ac:dyDescent="0.35">
      <c r="A166" s="209" t="s">
        <v>958</v>
      </c>
      <c r="B166" s="207" t="s">
        <v>959</v>
      </c>
      <c r="C166" s="203">
        <f>data!C414</f>
        <v>614517</v>
      </c>
    </row>
    <row r="167" spans="1:3" ht="20.149999999999999" customHeight="1" x14ac:dyDescent="0.35">
      <c r="A167" s="188">
        <v>34</v>
      </c>
      <c r="B167" s="190" t="s">
        <v>960</v>
      </c>
      <c r="C167" s="203">
        <f>data!D416</f>
        <v>48129568</v>
      </c>
    </row>
    <row r="168" spans="1:3" ht="20.149999999999999" customHeight="1" x14ac:dyDescent="0.35">
      <c r="A168" s="188">
        <v>35</v>
      </c>
      <c r="B168" s="190" t="s">
        <v>961</v>
      </c>
      <c r="C168" s="203">
        <f>data!D417</f>
        <v>-5155623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962</v>
      </c>
      <c r="C170" s="203">
        <f>data!D420</f>
        <v>6286789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963</v>
      </c>
      <c r="C172" s="190">
        <f>data!D421</f>
        <v>1131166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964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965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966</v>
      </c>
      <c r="C177" s="203">
        <f>data!D424</f>
        <v>1131166</v>
      </c>
    </row>
    <row r="178" spans="1:3" ht="20.149999999999999" customHeight="1" x14ac:dyDescent="0.35">
      <c r="A178" s="193">
        <v>45</v>
      </c>
      <c r="B178" s="192" t="s">
        <v>967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968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969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Newport Hospital &amp; Health Services</v>
      </c>
      <c r="G4" s="286"/>
      <c r="H4" s="285" t="str">
        <f>"FYE: "&amp;data!C96</f>
        <v>FYE: 12/31/2021</v>
      </c>
    </row>
    <row r="5" spans="1:9" ht="20.149999999999999" customHeight="1" x14ac:dyDescent="0.35">
      <c r="A5" s="279">
        <v>1</v>
      </c>
      <c r="B5" s="287" t="s">
        <v>220</v>
      </c>
      <c r="C5" s="288" t="s">
        <v>20</v>
      </c>
      <c r="D5" s="289" t="s">
        <v>21</v>
      </c>
      <c r="E5" s="289" t="s">
        <v>22</v>
      </c>
      <c r="F5" s="289" t="s">
        <v>23</v>
      </c>
      <c r="G5" s="289" t="s">
        <v>24</v>
      </c>
      <c r="H5" s="289" t="s">
        <v>25</v>
      </c>
      <c r="I5" s="289" t="s">
        <v>26</v>
      </c>
    </row>
    <row r="6" spans="1:9" ht="20.149999999999999" customHeight="1" x14ac:dyDescent="0.35">
      <c r="A6" s="290">
        <v>2</v>
      </c>
      <c r="B6" s="291" t="s">
        <v>970</v>
      </c>
      <c r="C6" s="292" t="s">
        <v>102</v>
      </c>
      <c r="D6" s="293" t="s">
        <v>971</v>
      </c>
      <c r="E6" s="293" t="s">
        <v>104</v>
      </c>
      <c r="F6" s="293" t="s">
        <v>105</v>
      </c>
      <c r="G6" s="293" t="s">
        <v>106</v>
      </c>
      <c r="H6" s="293" t="s">
        <v>107</v>
      </c>
      <c r="I6" s="293" t="s">
        <v>108</v>
      </c>
    </row>
    <row r="7" spans="1:9" ht="20.149999999999999" customHeight="1" x14ac:dyDescent="0.35">
      <c r="A7" s="290"/>
      <c r="B7" s="291"/>
      <c r="C7" s="293" t="s">
        <v>174</v>
      </c>
      <c r="D7" s="293" t="s">
        <v>972</v>
      </c>
      <c r="E7" s="293" t="s">
        <v>174</v>
      </c>
      <c r="F7" s="293" t="s">
        <v>973</v>
      </c>
      <c r="G7" s="293" t="s">
        <v>176</v>
      </c>
      <c r="H7" s="293" t="s">
        <v>174</v>
      </c>
      <c r="I7" s="293" t="s">
        <v>177</v>
      </c>
    </row>
    <row r="8" spans="1:9" ht="20.149999999999999" customHeight="1" x14ac:dyDescent="0.35">
      <c r="A8" s="279">
        <v>3</v>
      </c>
      <c r="B8" s="287" t="s">
        <v>974</v>
      </c>
      <c r="C8" s="289" t="s">
        <v>226</v>
      </c>
      <c r="D8" s="289" t="s">
        <v>226</v>
      </c>
      <c r="E8" s="289" t="s">
        <v>226</v>
      </c>
      <c r="F8" s="289" t="s">
        <v>226</v>
      </c>
      <c r="G8" s="289" t="s">
        <v>226</v>
      </c>
      <c r="H8" s="289" t="s">
        <v>226</v>
      </c>
      <c r="I8" s="289" t="s">
        <v>226</v>
      </c>
    </row>
    <row r="9" spans="1:9" ht="20.149999999999999" customHeight="1" x14ac:dyDescent="0.35">
      <c r="A9" s="279">
        <v>4</v>
      </c>
      <c r="B9" s="287" t="s">
        <v>245</v>
      </c>
      <c r="C9" s="287">
        <f>data!C59</f>
        <v>0</v>
      </c>
      <c r="D9" s="287">
        <f>data!D59</f>
        <v>0</v>
      </c>
      <c r="E9" s="287">
        <f>data!E59</f>
        <v>1542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246</v>
      </c>
      <c r="C10" s="294">
        <f>data!C60</f>
        <v>0</v>
      </c>
      <c r="D10" s="294">
        <f>data!D60</f>
        <v>0</v>
      </c>
      <c r="E10" s="294">
        <f>data!E60</f>
        <v>15.6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247</v>
      </c>
      <c r="C11" s="287">
        <f>data!C61</f>
        <v>0</v>
      </c>
      <c r="D11" s="287">
        <f>data!D61</f>
        <v>0</v>
      </c>
      <c r="E11" s="287">
        <f>data!E61</f>
        <v>1650796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422205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248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249</v>
      </c>
      <c r="C14" s="287">
        <f>data!C64</f>
        <v>0</v>
      </c>
      <c r="D14" s="287">
        <f>data!D64</f>
        <v>0</v>
      </c>
      <c r="E14" s="287">
        <f>data!E64</f>
        <v>104579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496</v>
      </c>
      <c r="C15" s="287">
        <f>data!C65</f>
        <v>0</v>
      </c>
      <c r="D15" s="287">
        <f>data!D65</f>
        <v>0</v>
      </c>
      <c r="E15" s="287">
        <f>data!E65</f>
        <v>2027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497</v>
      </c>
      <c r="C16" s="287">
        <f>data!C66</f>
        <v>0</v>
      </c>
      <c r="D16" s="287">
        <f>data!D66</f>
        <v>0</v>
      </c>
      <c r="E16" s="287">
        <f>data!E66</f>
        <v>116439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975</v>
      </c>
      <c r="C18" s="287">
        <f>data!C68</f>
        <v>0</v>
      </c>
      <c r="D18" s="287">
        <f>data!D68</f>
        <v>0</v>
      </c>
      <c r="E18" s="287">
        <f>data!E68</f>
        <v>1796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976</v>
      </c>
      <c r="C19" s="287">
        <f>data!C69</f>
        <v>0</v>
      </c>
      <c r="D19" s="287">
        <f>data!D69</f>
        <v>0</v>
      </c>
      <c r="E19" s="287">
        <f>data!E69</f>
        <v>36988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268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977</v>
      </c>
      <c r="C21" s="287">
        <f>data!C85</f>
        <v>0</v>
      </c>
      <c r="D21" s="287">
        <f>data!D85</f>
        <v>0</v>
      </c>
      <c r="E21" s="287">
        <f>data!E85</f>
        <v>2334830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270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978</v>
      </c>
      <c r="C23" s="295">
        <f>+data!M668</f>
        <v>0</v>
      </c>
      <c r="D23" s="295">
        <f>+data!M669</f>
        <v>0</v>
      </c>
      <c r="E23" s="295">
        <f>+data!M670</f>
        <v>1753758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979</v>
      </c>
      <c r="C24" s="287">
        <f>data!C87</f>
        <v>0</v>
      </c>
      <c r="D24" s="287">
        <f>data!D87</f>
        <v>0</v>
      </c>
      <c r="E24" s="287">
        <f>data!E87</f>
        <v>5192329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980</v>
      </c>
      <c r="C25" s="287">
        <f>data!C88</f>
        <v>0</v>
      </c>
      <c r="D25" s="287">
        <f>data!D88</f>
        <v>0</v>
      </c>
      <c r="E25" s="287">
        <f>data!E88</f>
        <v>1230497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981</v>
      </c>
      <c r="C26" s="287">
        <f>data!C89</f>
        <v>0</v>
      </c>
      <c r="D26" s="287">
        <f>data!D89</f>
        <v>0</v>
      </c>
      <c r="E26" s="287">
        <f>data!E89</f>
        <v>6422826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982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983</v>
      </c>
      <c r="C28" s="287">
        <f>data!C90</f>
        <v>0</v>
      </c>
      <c r="D28" s="287">
        <f>data!D90</f>
        <v>0</v>
      </c>
      <c r="E28" s="287">
        <f>data!E90</f>
        <v>4204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984</v>
      </c>
      <c r="C29" s="287">
        <f>data!C91</f>
        <v>0</v>
      </c>
      <c r="D29" s="287">
        <f>data!D91</f>
        <v>0</v>
      </c>
      <c r="E29" s="287">
        <f>data!E91</f>
        <v>4389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985</v>
      </c>
      <c r="C30" s="287">
        <f>data!C92</f>
        <v>0</v>
      </c>
      <c r="D30" s="287">
        <f>data!D92</f>
        <v>0</v>
      </c>
      <c r="E30" s="287">
        <f>data!E92</f>
        <v>17252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986</v>
      </c>
      <c r="C31" s="287">
        <f>data!C93</f>
        <v>0</v>
      </c>
      <c r="D31" s="287">
        <f>data!D93</f>
        <v>0</v>
      </c>
      <c r="E31" s="287">
        <f>data!E93</f>
        <v>4777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278</v>
      </c>
      <c r="C32" s="294">
        <f>data!C94</f>
        <v>0</v>
      </c>
      <c r="D32" s="294">
        <f>data!D94</f>
        <v>0</v>
      </c>
      <c r="E32" s="294">
        <f>data!E94</f>
        <v>13.47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968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987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Newport Hospital &amp; Health Services</v>
      </c>
      <c r="G36" s="286"/>
      <c r="H36" s="285" t="str">
        <f>"FYE: "&amp;data!C96</f>
        <v>FYE: 12/31/2021</v>
      </c>
    </row>
    <row r="37" spans="1:9" ht="20.149999999999999" customHeight="1" x14ac:dyDescent="0.35">
      <c r="A37" s="279">
        <v>1</v>
      </c>
      <c r="B37" s="287" t="s">
        <v>220</v>
      </c>
      <c r="C37" s="289" t="s">
        <v>27</v>
      </c>
      <c r="D37" s="289" t="s">
        <v>28</v>
      </c>
      <c r="E37" s="289" t="s">
        <v>29</v>
      </c>
      <c r="F37" s="289" t="s">
        <v>30</v>
      </c>
      <c r="G37" s="289" t="s">
        <v>31</v>
      </c>
      <c r="H37" s="289" t="s">
        <v>32</v>
      </c>
      <c r="I37" s="289" t="s">
        <v>33</v>
      </c>
    </row>
    <row r="38" spans="1:9" ht="20.149999999999999" customHeight="1" x14ac:dyDescent="0.35">
      <c r="A38" s="290">
        <v>2</v>
      </c>
      <c r="B38" s="291" t="s">
        <v>970</v>
      </c>
      <c r="C38" s="293"/>
      <c r="D38" s="293" t="s">
        <v>110</v>
      </c>
      <c r="E38" s="293" t="s">
        <v>111</v>
      </c>
      <c r="F38" s="293" t="s">
        <v>988</v>
      </c>
      <c r="G38" s="293" t="s">
        <v>113</v>
      </c>
      <c r="H38" s="293" t="s">
        <v>989</v>
      </c>
      <c r="I38" s="293" t="s">
        <v>115</v>
      </c>
    </row>
    <row r="39" spans="1:9" ht="20.149999999999999" customHeight="1" x14ac:dyDescent="0.35">
      <c r="A39" s="290"/>
      <c r="B39" s="291"/>
      <c r="C39" s="293" t="s">
        <v>109</v>
      </c>
      <c r="D39" s="293" t="s">
        <v>168</v>
      </c>
      <c r="E39" s="292" t="s">
        <v>178</v>
      </c>
      <c r="F39" s="293" t="s">
        <v>179</v>
      </c>
      <c r="G39" s="293" t="s">
        <v>180</v>
      </c>
      <c r="H39" s="293" t="s">
        <v>181</v>
      </c>
      <c r="I39" s="293" t="s">
        <v>180</v>
      </c>
    </row>
    <row r="40" spans="1:9" ht="20.149999999999999" customHeight="1" x14ac:dyDescent="0.35">
      <c r="A40" s="279">
        <v>3</v>
      </c>
      <c r="B40" s="287" t="s">
        <v>974</v>
      </c>
      <c r="C40" s="289" t="s">
        <v>227</v>
      </c>
      <c r="D40" s="289" t="s">
        <v>226</v>
      </c>
      <c r="E40" s="289" t="s">
        <v>226</v>
      </c>
      <c r="F40" s="289" t="s">
        <v>226</v>
      </c>
      <c r="G40" s="289" t="s">
        <v>226</v>
      </c>
      <c r="H40" s="289" t="s">
        <v>228</v>
      </c>
      <c r="I40" s="288" t="s">
        <v>229</v>
      </c>
    </row>
    <row r="41" spans="1:9" ht="20.149999999999999" customHeight="1" x14ac:dyDescent="0.35">
      <c r="A41" s="279">
        <v>4</v>
      </c>
      <c r="B41" s="287" t="s">
        <v>245</v>
      </c>
      <c r="C41" s="287">
        <f>data!J59</f>
        <v>88</v>
      </c>
      <c r="D41" s="287">
        <f>data!K59</f>
        <v>0</v>
      </c>
      <c r="E41" s="287">
        <f>data!L59</f>
        <v>433</v>
      </c>
      <c r="F41" s="287">
        <f>data!M59</f>
        <v>0</v>
      </c>
      <c r="G41" s="287">
        <f>data!N59</f>
        <v>12455</v>
      </c>
      <c r="H41" s="287">
        <f>data!O59</f>
        <v>62</v>
      </c>
      <c r="I41" s="287">
        <f>data!P59</f>
        <v>24392</v>
      </c>
    </row>
    <row r="42" spans="1:9" ht="20.149999999999999" customHeight="1" x14ac:dyDescent="0.35">
      <c r="A42" s="279">
        <v>5</v>
      </c>
      <c r="B42" s="287" t="s">
        <v>246</v>
      </c>
      <c r="C42" s="294">
        <f>data!J60</f>
        <v>0.89</v>
      </c>
      <c r="D42" s="294">
        <f>data!K60</f>
        <v>0</v>
      </c>
      <c r="E42" s="294">
        <f>data!L60</f>
        <v>4.38</v>
      </c>
      <c r="F42" s="294">
        <f>data!M60</f>
        <v>0</v>
      </c>
      <c r="G42" s="294">
        <f>data!N60</f>
        <v>43.52</v>
      </c>
      <c r="H42" s="294">
        <f>data!O60</f>
        <v>2.36</v>
      </c>
      <c r="I42" s="294">
        <f>data!P60</f>
        <v>7.79</v>
      </c>
    </row>
    <row r="43" spans="1:9" ht="20.149999999999999" customHeight="1" x14ac:dyDescent="0.35">
      <c r="A43" s="279">
        <v>6</v>
      </c>
      <c r="B43" s="287" t="s">
        <v>247</v>
      </c>
      <c r="C43" s="287">
        <f>data!J61</f>
        <v>94209</v>
      </c>
      <c r="D43" s="287">
        <f>data!K61</f>
        <v>0</v>
      </c>
      <c r="E43" s="287">
        <f>data!L61</f>
        <v>463551</v>
      </c>
      <c r="F43" s="287">
        <f>data!M61</f>
        <v>0</v>
      </c>
      <c r="G43" s="287">
        <f>data!N61</f>
        <v>2813037</v>
      </c>
      <c r="H43" s="287">
        <f>data!O61</f>
        <v>401064</v>
      </c>
      <c r="I43" s="287">
        <f>data!P61</f>
        <v>769700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24095</v>
      </c>
      <c r="D44" s="287">
        <f>data!K62</f>
        <v>0</v>
      </c>
      <c r="E44" s="287">
        <f>data!L62</f>
        <v>118557</v>
      </c>
      <c r="F44" s="287">
        <f>data!M62</f>
        <v>0</v>
      </c>
      <c r="G44" s="287">
        <f>data!N62</f>
        <v>719458</v>
      </c>
      <c r="H44" s="287">
        <f>data!O62</f>
        <v>102576</v>
      </c>
      <c r="I44" s="287">
        <f>data!P62</f>
        <v>196857</v>
      </c>
    </row>
    <row r="45" spans="1:9" ht="20.149999999999999" customHeight="1" x14ac:dyDescent="0.35">
      <c r="A45" s="279">
        <v>8</v>
      </c>
      <c r="B45" s="287" t="s">
        <v>248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400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249</v>
      </c>
      <c r="C46" s="287">
        <f>data!J64</f>
        <v>5968</v>
      </c>
      <c r="D46" s="287">
        <f>data!K64</f>
        <v>0</v>
      </c>
      <c r="E46" s="287">
        <f>data!L64</f>
        <v>29366</v>
      </c>
      <c r="F46" s="287">
        <f>data!M64</f>
        <v>0</v>
      </c>
      <c r="G46" s="287">
        <f>data!N64</f>
        <v>146141</v>
      </c>
      <c r="H46" s="287">
        <f>data!O64</f>
        <v>35218</v>
      </c>
      <c r="I46" s="287">
        <f>data!P64</f>
        <v>365804</v>
      </c>
    </row>
    <row r="47" spans="1:9" ht="20.149999999999999" customHeight="1" x14ac:dyDescent="0.35">
      <c r="A47" s="279">
        <v>10</v>
      </c>
      <c r="B47" s="287" t="s">
        <v>496</v>
      </c>
      <c r="C47" s="287">
        <f>data!J65</f>
        <v>116</v>
      </c>
      <c r="D47" s="287">
        <f>data!K65</f>
        <v>0</v>
      </c>
      <c r="E47" s="287">
        <f>data!L65</f>
        <v>569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497</v>
      </c>
      <c r="C48" s="287">
        <f>data!J66</f>
        <v>6645</v>
      </c>
      <c r="D48" s="287">
        <f>data!K66</f>
        <v>0</v>
      </c>
      <c r="E48" s="287">
        <f>data!L66</f>
        <v>32697</v>
      </c>
      <c r="F48" s="287">
        <f>data!M66</f>
        <v>0</v>
      </c>
      <c r="G48" s="287">
        <f>data!N66</f>
        <v>34835</v>
      </c>
      <c r="H48" s="287">
        <f>data!O66</f>
        <v>3282</v>
      </c>
      <c r="I48" s="287">
        <f>data!P66</f>
        <v>82801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975</v>
      </c>
      <c r="C50" s="287">
        <f>data!J68</f>
        <v>102</v>
      </c>
      <c r="D50" s="287">
        <f>data!K68</f>
        <v>0</v>
      </c>
      <c r="E50" s="287">
        <f>data!L68</f>
        <v>504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976</v>
      </c>
      <c r="C51" s="287">
        <f>data!J69</f>
        <v>2111</v>
      </c>
      <c r="D51" s="287">
        <f>data!K69</f>
        <v>0</v>
      </c>
      <c r="E51" s="287">
        <f>data!L69</f>
        <v>10386</v>
      </c>
      <c r="F51" s="287">
        <f>data!M69</f>
        <v>0</v>
      </c>
      <c r="G51" s="287">
        <f>data!N69</f>
        <v>1698</v>
      </c>
      <c r="H51" s="287">
        <f>data!O69</f>
        <v>1575</v>
      </c>
      <c r="I51" s="287">
        <f>data!P69</f>
        <v>1963</v>
      </c>
    </row>
    <row r="52" spans="1:11" ht="20.149999999999999" customHeight="1" x14ac:dyDescent="0.35">
      <c r="A52" s="279">
        <v>15</v>
      </c>
      <c r="B52" s="287" t="s">
        <v>268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977</v>
      </c>
      <c r="C53" s="287">
        <f>data!J85</f>
        <v>133246</v>
      </c>
      <c r="D53" s="287">
        <f>data!K85</f>
        <v>0</v>
      </c>
      <c r="E53" s="287">
        <f>data!L85</f>
        <v>655630</v>
      </c>
      <c r="F53" s="287">
        <f>data!M85</f>
        <v>0</v>
      </c>
      <c r="G53" s="287">
        <f>data!N85</f>
        <v>3715569</v>
      </c>
      <c r="H53" s="287">
        <f>data!O85</f>
        <v>543715</v>
      </c>
      <c r="I53" s="287">
        <f>data!P85</f>
        <v>1417125</v>
      </c>
    </row>
    <row r="54" spans="1:11" ht="20.149999999999999" customHeight="1" x14ac:dyDescent="0.35">
      <c r="A54" s="279">
        <v>17</v>
      </c>
      <c r="B54" s="287" t="s">
        <v>270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978</v>
      </c>
      <c r="C55" s="295">
        <f>+data!M675</f>
        <v>90820</v>
      </c>
      <c r="D55" s="295">
        <f>+data!M676</f>
        <v>0</v>
      </c>
      <c r="E55" s="295">
        <f>+data!M677</f>
        <v>413114</v>
      </c>
      <c r="F55" s="295">
        <f>+data!M678</f>
        <v>0</v>
      </c>
      <c r="G55" s="295">
        <f>+data!M679</f>
        <v>2606341</v>
      </c>
      <c r="H55" s="295">
        <f>+data!M680</f>
        <v>258824</v>
      </c>
      <c r="I55" s="295">
        <f>+data!M681</f>
        <v>966837</v>
      </c>
    </row>
    <row r="56" spans="1:11" ht="20.149999999999999" customHeight="1" x14ac:dyDescent="0.35">
      <c r="A56" s="279">
        <v>19</v>
      </c>
      <c r="B56" s="295" t="s">
        <v>979</v>
      </c>
      <c r="C56" s="287">
        <f>data!J87</f>
        <v>218106</v>
      </c>
      <c r="D56" s="287">
        <f>data!K87</f>
        <v>0</v>
      </c>
      <c r="E56" s="287">
        <f>data!L87</f>
        <v>546200</v>
      </c>
      <c r="F56" s="287">
        <f>data!M87</f>
        <v>0</v>
      </c>
      <c r="G56" s="287">
        <f>data!N87</f>
        <v>4428194</v>
      </c>
      <c r="H56" s="287">
        <f>data!O87</f>
        <v>545360</v>
      </c>
      <c r="I56" s="287">
        <f>data!P87</f>
        <v>233209</v>
      </c>
    </row>
    <row r="57" spans="1:11" ht="20.149999999999999" customHeight="1" x14ac:dyDescent="0.35">
      <c r="A57" s="279">
        <v>20</v>
      </c>
      <c r="B57" s="295" t="s">
        <v>980</v>
      </c>
      <c r="C57" s="287">
        <f>data!J88</f>
        <v>726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104980</v>
      </c>
      <c r="I57" s="287">
        <f>data!P88</f>
        <v>3466080</v>
      </c>
    </row>
    <row r="58" spans="1:11" ht="20.149999999999999" customHeight="1" x14ac:dyDescent="0.35">
      <c r="A58" s="279">
        <v>21</v>
      </c>
      <c r="B58" s="295" t="s">
        <v>981</v>
      </c>
      <c r="C58" s="287">
        <f>data!J89</f>
        <v>218832</v>
      </c>
      <c r="D58" s="287">
        <f>data!K89</f>
        <v>0</v>
      </c>
      <c r="E58" s="287">
        <f>data!L89</f>
        <v>546200</v>
      </c>
      <c r="F58" s="287">
        <f>data!M89</f>
        <v>0</v>
      </c>
      <c r="G58" s="287">
        <f>data!N89</f>
        <v>4428194</v>
      </c>
      <c r="H58" s="287">
        <f>data!O89</f>
        <v>650340</v>
      </c>
      <c r="I58" s="287">
        <f>data!P89</f>
        <v>3699289</v>
      </c>
    </row>
    <row r="59" spans="1:11" ht="20.149999999999999" customHeight="1" x14ac:dyDescent="0.35">
      <c r="A59" s="279" t="s">
        <v>982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983</v>
      </c>
      <c r="C60" s="287">
        <f>data!J90</f>
        <v>240</v>
      </c>
      <c r="D60" s="287">
        <f>data!K90</f>
        <v>0</v>
      </c>
      <c r="E60" s="287">
        <f>data!L90</f>
        <v>1181</v>
      </c>
      <c r="F60" s="287">
        <f>data!M90</f>
        <v>0</v>
      </c>
      <c r="G60" s="287">
        <f>data!N90</f>
        <v>0</v>
      </c>
      <c r="H60" s="287">
        <f>data!O90</f>
        <v>1132</v>
      </c>
      <c r="I60" s="287">
        <f>data!P90</f>
        <v>4746</v>
      </c>
      <c r="K60" s="298"/>
    </row>
    <row r="61" spans="1:11" ht="20.149999999999999" customHeight="1" x14ac:dyDescent="0.35">
      <c r="A61" s="279">
        <v>23</v>
      </c>
      <c r="B61" s="287" t="s">
        <v>984</v>
      </c>
      <c r="C61" s="287">
        <f>data!J91</f>
        <v>251</v>
      </c>
      <c r="D61" s="287">
        <f>data!K91</f>
        <v>0</v>
      </c>
      <c r="E61" s="287">
        <f>data!L91</f>
        <v>1233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985</v>
      </c>
      <c r="C62" s="287">
        <f>data!J92</f>
        <v>985</v>
      </c>
      <c r="D62" s="287">
        <f>data!K92</f>
        <v>0</v>
      </c>
      <c r="E62" s="287">
        <f>data!L92</f>
        <v>4845</v>
      </c>
      <c r="F62" s="287">
        <f>data!M92</f>
        <v>0</v>
      </c>
      <c r="G62" s="287">
        <f>data!N92</f>
        <v>101282</v>
      </c>
      <c r="H62" s="287">
        <f>data!O92</f>
        <v>3188</v>
      </c>
      <c r="I62" s="287">
        <f>data!P92</f>
        <v>18832</v>
      </c>
    </row>
    <row r="63" spans="1:11" ht="20.149999999999999" customHeight="1" x14ac:dyDescent="0.35">
      <c r="A63" s="279">
        <v>25</v>
      </c>
      <c r="B63" s="287" t="s">
        <v>986</v>
      </c>
      <c r="C63" s="287">
        <f>data!J93</f>
        <v>273</v>
      </c>
      <c r="D63" s="287">
        <f>data!K93</f>
        <v>0</v>
      </c>
      <c r="E63" s="287">
        <f>data!L93</f>
        <v>1341</v>
      </c>
      <c r="F63" s="287">
        <f>data!M93</f>
        <v>0</v>
      </c>
      <c r="G63" s="287">
        <f>data!N93</f>
        <v>9229</v>
      </c>
      <c r="H63" s="287">
        <f>data!O93</f>
        <v>462</v>
      </c>
      <c r="I63" s="287">
        <f>data!P93</f>
        <v>2760</v>
      </c>
    </row>
    <row r="64" spans="1:11" ht="20.149999999999999" customHeight="1" x14ac:dyDescent="0.35">
      <c r="A64" s="279">
        <v>26</v>
      </c>
      <c r="B64" s="287" t="s">
        <v>278</v>
      </c>
      <c r="C64" s="294">
        <f>data!J94</f>
        <v>0.77</v>
      </c>
      <c r="D64" s="294">
        <f>data!K94</f>
        <v>0</v>
      </c>
      <c r="E64" s="294">
        <f>data!L94</f>
        <v>3.78</v>
      </c>
      <c r="F64" s="294">
        <f>data!M94</f>
        <v>0</v>
      </c>
      <c r="G64" s="294">
        <f>data!N94</f>
        <v>37.840000000000003</v>
      </c>
      <c r="H64" s="294">
        <f>data!O94</f>
        <v>2.36</v>
      </c>
      <c r="I64" s="294">
        <f>data!P94</f>
        <v>4.4800000000000004</v>
      </c>
    </row>
    <row r="65" spans="1:9" ht="20.149999999999999" customHeight="1" x14ac:dyDescent="0.35">
      <c r="A65" s="280" t="s">
        <v>968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990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Newport Hospital &amp; Health Services</v>
      </c>
      <c r="G68" s="286"/>
      <c r="H68" s="285" t="str">
        <f>"FYE: "&amp;data!C96</f>
        <v>FYE: 12/31/2021</v>
      </c>
    </row>
    <row r="69" spans="1:9" ht="20.149999999999999" customHeight="1" x14ac:dyDescent="0.35">
      <c r="A69" s="279">
        <v>1</v>
      </c>
      <c r="B69" s="287" t="s">
        <v>220</v>
      </c>
      <c r="C69" s="289" t="s">
        <v>34</v>
      </c>
      <c r="D69" s="289" t="s">
        <v>35</v>
      </c>
      <c r="E69" s="289" t="s">
        <v>36</v>
      </c>
      <c r="F69" s="289" t="s">
        <v>37</v>
      </c>
      <c r="G69" s="289" t="s">
        <v>38</v>
      </c>
      <c r="H69" s="289" t="s">
        <v>39</v>
      </c>
      <c r="I69" s="289" t="s">
        <v>40</v>
      </c>
    </row>
    <row r="70" spans="1:9" ht="20.149999999999999" customHeight="1" x14ac:dyDescent="0.35">
      <c r="A70" s="290">
        <v>2</v>
      </c>
      <c r="B70" s="291" t="s">
        <v>970</v>
      </c>
      <c r="C70" s="293" t="s">
        <v>116</v>
      </c>
      <c r="D70" s="293"/>
      <c r="E70" s="293" t="s">
        <v>118</v>
      </c>
      <c r="F70" s="293" t="s">
        <v>119</v>
      </c>
      <c r="G70" s="293"/>
      <c r="H70" s="293" t="s">
        <v>121</v>
      </c>
      <c r="I70" s="293" t="s">
        <v>122</v>
      </c>
    </row>
    <row r="71" spans="1:9" ht="20.149999999999999" customHeight="1" x14ac:dyDescent="0.35">
      <c r="A71" s="290"/>
      <c r="B71" s="291"/>
      <c r="C71" s="293" t="s">
        <v>182</v>
      </c>
      <c r="D71" s="293" t="s">
        <v>991</v>
      </c>
      <c r="E71" s="293" t="s">
        <v>180</v>
      </c>
      <c r="F71" s="293" t="s">
        <v>183</v>
      </c>
      <c r="G71" s="293" t="s">
        <v>120</v>
      </c>
      <c r="H71" s="293" t="s">
        <v>184</v>
      </c>
      <c r="I71" s="293" t="s">
        <v>185</v>
      </c>
    </row>
    <row r="72" spans="1:9" ht="20.149999999999999" customHeight="1" x14ac:dyDescent="0.35">
      <c r="A72" s="279">
        <v>3</v>
      </c>
      <c r="B72" s="287" t="s">
        <v>974</v>
      </c>
      <c r="C72" s="289" t="s">
        <v>992</v>
      </c>
      <c r="D72" s="288" t="s">
        <v>993</v>
      </c>
      <c r="E72" s="299"/>
      <c r="F72" s="299"/>
      <c r="G72" s="288" t="s">
        <v>994</v>
      </c>
      <c r="H72" s="288" t="s">
        <v>994</v>
      </c>
      <c r="I72" s="289" t="s">
        <v>234</v>
      </c>
    </row>
    <row r="73" spans="1:9" ht="20.149999999999999" customHeight="1" x14ac:dyDescent="0.35">
      <c r="A73" s="279">
        <v>4</v>
      </c>
      <c r="B73" s="287" t="s">
        <v>245</v>
      </c>
      <c r="C73" s="287">
        <f>data!Q59</f>
        <v>0</v>
      </c>
      <c r="D73" s="295">
        <f>data!R59</f>
        <v>24392</v>
      </c>
      <c r="E73" s="299"/>
      <c r="F73" s="299"/>
      <c r="G73" s="287">
        <f>data!U59</f>
        <v>83370</v>
      </c>
      <c r="H73" s="287">
        <f>data!V59</f>
        <v>1910</v>
      </c>
      <c r="I73" s="287">
        <f>data!W59</f>
        <v>4506</v>
      </c>
    </row>
    <row r="74" spans="1:9" ht="20.149999999999999" customHeight="1" x14ac:dyDescent="0.35">
      <c r="A74" s="279">
        <v>5</v>
      </c>
      <c r="B74" s="287" t="s">
        <v>246</v>
      </c>
      <c r="C74" s="294">
        <f>data!Q60</f>
        <v>0</v>
      </c>
      <c r="D74" s="294">
        <f>data!R60</f>
        <v>1.85</v>
      </c>
      <c r="E74" s="294">
        <f>data!S60</f>
        <v>0</v>
      </c>
      <c r="F74" s="294">
        <f>data!T60</f>
        <v>0</v>
      </c>
      <c r="G74" s="294">
        <f>data!U60</f>
        <v>11.44</v>
      </c>
      <c r="H74" s="294">
        <f>data!V60</f>
        <v>0.33</v>
      </c>
      <c r="I74" s="294">
        <f>data!W60</f>
        <v>1.25</v>
      </c>
    </row>
    <row r="75" spans="1:9" ht="20.149999999999999" customHeight="1" x14ac:dyDescent="0.35">
      <c r="A75" s="279">
        <v>6</v>
      </c>
      <c r="B75" s="287" t="s">
        <v>247</v>
      </c>
      <c r="C75" s="287">
        <f>data!Q61</f>
        <v>0</v>
      </c>
      <c r="D75" s="287">
        <f>data!R61</f>
        <v>483310</v>
      </c>
      <c r="E75" s="287">
        <f>data!S61</f>
        <v>0</v>
      </c>
      <c r="F75" s="287">
        <f>data!T61</f>
        <v>0</v>
      </c>
      <c r="G75" s="287">
        <f>data!U61</f>
        <v>782967</v>
      </c>
      <c r="H75" s="287">
        <f>data!V61</f>
        <v>29544</v>
      </c>
      <c r="I75" s="287">
        <f>data!W61</f>
        <v>112235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123611</v>
      </c>
      <c r="E76" s="287">
        <f>data!S62</f>
        <v>0</v>
      </c>
      <c r="F76" s="287">
        <f>data!T62</f>
        <v>0</v>
      </c>
      <c r="G76" s="287">
        <f>data!U62</f>
        <v>200250</v>
      </c>
      <c r="H76" s="287">
        <f>data!V62</f>
        <v>7556</v>
      </c>
      <c r="I76" s="287">
        <f>data!W62</f>
        <v>28705</v>
      </c>
    </row>
    <row r="77" spans="1:9" ht="20.149999999999999" customHeight="1" x14ac:dyDescent="0.35">
      <c r="A77" s="279">
        <v>8</v>
      </c>
      <c r="B77" s="287" t="s">
        <v>248</v>
      </c>
      <c r="C77" s="287">
        <f>data!Q63</f>
        <v>0</v>
      </c>
      <c r="D77" s="287">
        <f>data!R63</f>
        <v>3240</v>
      </c>
      <c r="E77" s="287">
        <f>data!S63</f>
        <v>0</v>
      </c>
      <c r="F77" s="287">
        <f>data!T63</f>
        <v>0</v>
      </c>
      <c r="G77" s="287">
        <f>data!U63</f>
        <v>9100</v>
      </c>
      <c r="H77" s="287">
        <f>data!V63</f>
        <v>5674</v>
      </c>
      <c r="I77" s="287">
        <f>data!W63</f>
        <v>21557</v>
      </c>
    </row>
    <row r="78" spans="1:9" ht="20.149999999999999" customHeight="1" x14ac:dyDescent="0.35">
      <c r="A78" s="279">
        <v>9</v>
      </c>
      <c r="B78" s="287" t="s">
        <v>249</v>
      </c>
      <c r="C78" s="287">
        <f>data!Q64</f>
        <v>0</v>
      </c>
      <c r="D78" s="287">
        <f>data!R64</f>
        <v>146</v>
      </c>
      <c r="E78" s="287">
        <f>data!S64</f>
        <v>730028</v>
      </c>
      <c r="F78" s="287">
        <f>data!T64</f>
        <v>0</v>
      </c>
      <c r="G78" s="287">
        <f>data!U64</f>
        <v>709029</v>
      </c>
      <c r="H78" s="287">
        <f>data!V64</f>
        <v>2469</v>
      </c>
      <c r="I78" s="287">
        <f>data!W64</f>
        <v>9378</v>
      </c>
    </row>
    <row r="79" spans="1:9" ht="20.149999999999999" customHeight="1" x14ac:dyDescent="0.35">
      <c r="A79" s="279">
        <v>10</v>
      </c>
      <c r="B79" s="287" t="s">
        <v>496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198</v>
      </c>
      <c r="I79" s="287">
        <f>data!W65</f>
        <v>751</v>
      </c>
    </row>
    <row r="80" spans="1:9" ht="20.149999999999999" customHeight="1" x14ac:dyDescent="0.35">
      <c r="A80" s="279">
        <v>11</v>
      </c>
      <c r="B80" s="287" t="s">
        <v>497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607569</v>
      </c>
      <c r="H80" s="287">
        <f>data!V66</f>
        <v>5028</v>
      </c>
      <c r="I80" s="287">
        <f>data!W66</f>
        <v>269702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975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976</v>
      </c>
      <c r="C83" s="287">
        <f>data!Q69</f>
        <v>0</v>
      </c>
      <c r="D83" s="287">
        <f>data!R69</f>
        <v>9591</v>
      </c>
      <c r="E83" s="287">
        <f>data!S69</f>
        <v>95970</v>
      </c>
      <c r="F83" s="287">
        <f>data!T69</f>
        <v>0</v>
      </c>
      <c r="G83" s="287">
        <f>data!U69</f>
        <v>24883</v>
      </c>
      <c r="H83" s="287">
        <f>data!V69</f>
        <v>167</v>
      </c>
      <c r="I83" s="287">
        <f>data!W69</f>
        <v>635</v>
      </c>
    </row>
    <row r="84" spans="1:9" ht="20.149999999999999" customHeight="1" x14ac:dyDescent="0.35">
      <c r="A84" s="279">
        <v>15</v>
      </c>
      <c r="B84" s="287" t="s">
        <v>268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977</v>
      </c>
      <c r="C85" s="287">
        <f>data!Q85</f>
        <v>0</v>
      </c>
      <c r="D85" s="287">
        <f>data!R85</f>
        <v>619898</v>
      </c>
      <c r="E85" s="287">
        <f>data!S85</f>
        <v>825998</v>
      </c>
      <c r="F85" s="287">
        <f>data!T85</f>
        <v>0</v>
      </c>
      <c r="G85" s="287">
        <f>data!U85</f>
        <v>2333798</v>
      </c>
      <c r="H85" s="287">
        <f>data!V85</f>
        <v>50636</v>
      </c>
      <c r="I85" s="287">
        <f>data!W85</f>
        <v>442963</v>
      </c>
    </row>
    <row r="86" spans="1:9" ht="20.149999999999999" customHeight="1" x14ac:dyDescent="0.35">
      <c r="A86" s="279">
        <v>17</v>
      </c>
      <c r="B86" s="287" t="s">
        <v>270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978</v>
      </c>
      <c r="C87" s="295">
        <f>+data!M682</f>
        <v>0</v>
      </c>
      <c r="D87" s="295">
        <f>+data!M683</f>
        <v>218681</v>
      </c>
      <c r="E87" s="295">
        <f>+data!M684</f>
        <v>347379</v>
      </c>
      <c r="F87" s="295">
        <f>+data!M685</f>
        <v>0</v>
      </c>
      <c r="G87" s="295">
        <f>+data!M686</f>
        <v>1115753</v>
      </c>
      <c r="H87" s="295">
        <f>+data!M687</f>
        <v>38965</v>
      </c>
      <c r="I87" s="295">
        <f>+data!M688</f>
        <v>185219</v>
      </c>
    </row>
    <row r="88" spans="1:9" ht="20.149999999999999" customHeight="1" x14ac:dyDescent="0.35">
      <c r="A88" s="279">
        <v>19</v>
      </c>
      <c r="B88" s="295" t="s">
        <v>979</v>
      </c>
      <c r="C88" s="287">
        <f>data!Q87</f>
        <v>0</v>
      </c>
      <c r="D88" s="287">
        <f>data!R87</f>
        <v>115083</v>
      </c>
      <c r="E88" s="287">
        <f>data!S87</f>
        <v>186854</v>
      </c>
      <c r="F88" s="287">
        <f>data!T87</f>
        <v>0</v>
      </c>
      <c r="G88" s="287">
        <f>data!U87</f>
        <v>637797</v>
      </c>
      <c r="H88" s="287">
        <f>data!V87</f>
        <v>13600</v>
      </c>
      <c r="I88" s="287">
        <f>data!W87</f>
        <v>17608</v>
      </c>
    </row>
    <row r="89" spans="1:9" ht="20.149999999999999" customHeight="1" x14ac:dyDescent="0.35">
      <c r="A89" s="279">
        <v>20</v>
      </c>
      <c r="B89" s="295" t="s">
        <v>980</v>
      </c>
      <c r="C89" s="287">
        <f>data!Q88</f>
        <v>0</v>
      </c>
      <c r="D89" s="287">
        <f>data!R88</f>
        <v>1217821</v>
      </c>
      <c r="E89" s="287">
        <f>data!S88</f>
        <v>2012284</v>
      </c>
      <c r="F89" s="287">
        <f>data!T88</f>
        <v>0</v>
      </c>
      <c r="G89" s="287">
        <f>data!U88</f>
        <v>6648180</v>
      </c>
      <c r="H89" s="287">
        <f>data!V88</f>
        <v>312242</v>
      </c>
      <c r="I89" s="287">
        <f>data!W88</f>
        <v>1220248</v>
      </c>
    </row>
    <row r="90" spans="1:9" ht="20.149999999999999" customHeight="1" x14ac:dyDescent="0.35">
      <c r="A90" s="279">
        <v>21</v>
      </c>
      <c r="B90" s="295" t="s">
        <v>981</v>
      </c>
      <c r="C90" s="287">
        <f>data!Q89</f>
        <v>0</v>
      </c>
      <c r="D90" s="287">
        <f>data!R89</f>
        <v>1332904</v>
      </c>
      <c r="E90" s="287">
        <f>data!S89</f>
        <v>2199138</v>
      </c>
      <c r="F90" s="287">
        <f>data!T89</f>
        <v>0</v>
      </c>
      <c r="G90" s="287">
        <f>data!U89</f>
        <v>7285977</v>
      </c>
      <c r="H90" s="287">
        <f>data!V89</f>
        <v>325842</v>
      </c>
      <c r="I90" s="287">
        <f>data!W89</f>
        <v>1237856</v>
      </c>
    </row>
    <row r="91" spans="1:9" ht="20.149999999999999" customHeight="1" x14ac:dyDescent="0.35">
      <c r="A91" s="279" t="s">
        <v>982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983</v>
      </c>
      <c r="C92" s="287">
        <f>data!Q90</f>
        <v>0</v>
      </c>
      <c r="D92" s="287">
        <f>data!R90</f>
        <v>460</v>
      </c>
      <c r="E92" s="287">
        <f>data!S90</f>
        <v>542</v>
      </c>
      <c r="F92" s="287">
        <f>data!T90</f>
        <v>0</v>
      </c>
      <c r="G92" s="287">
        <f>data!U90</f>
        <v>1661</v>
      </c>
      <c r="H92" s="287">
        <f>data!V90</f>
        <v>107</v>
      </c>
      <c r="I92" s="287">
        <f>data!W90</f>
        <v>406</v>
      </c>
    </row>
    <row r="93" spans="1:9" ht="20.149999999999999" customHeight="1" x14ac:dyDescent="0.35">
      <c r="A93" s="279">
        <v>23</v>
      </c>
      <c r="B93" s="287" t="s">
        <v>984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985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6094</v>
      </c>
      <c r="H94" s="287">
        <f>data!V92</f>
        <v>271</v>
      </c>
      <c r="I94" s="287">
        <f>data!W92</f>
        <v>1029</v>
      </c>
    </row>
    <row r="95" spans="1:9" ht="20.149999999999999" customHeight="1" x14ac:dyDescent="0.35">
      <c r="A95" s="279">
        <v>25</v>
      </c>
      <c r="B95" s="287" t="s">
        <v>986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69</v>
      </c>
      <c r="I95" s="287">
        <f>data!W93</f>
        <v>262</v>
      </c>
    </row>
    <row r="96" spans="1:9" ht="20.149999999999999" customHeight="1" x14ac:dyDescent="0.35">
      <c r="A96" s="279">
        <v>26</v>
      </c>
      <c r="B96" s="287" t="s">
        <v>278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968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995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Newport Hospital &amp; Health Services</v>
      </c>
      <c r="G100" s="286"/>
      <c r="H100" s="285" t="str">
        <f>"FYE: "&amp;data!C96</f>
        <v>FYE: 12/31/2021</v>
      </c>
    </row>
    <row r="101" spans="1:9" ht="20.149999999999999" customHeight="1" x14ac:dyDescent="0.35">
      <c r="A101" s="279">
        <v>1</v>
      </c>
      <c r="B101" s="287" t="s">
        <v>220</v>
      </c>
      <c r="C101" s="289" t="s">
        <v>41</v>
      </c>
      <c r="D101" s="289" t="s">
        <v>42</v>
      </c>
      <c r="E101" s="289" t="s">
        <v>43</v>
      </c>
      <c r="F101" s="289" t="s">
        <v>44</v>
      </c>
      <c r="G101" s="289" t="s">
        <v>45</v>
      </c>
      <c r="H101" s="289" t="s">
        <v>46</v>
      </c>
      <c r="I101" s="289" t="s">
        <v>47</v>
      </c>
    </row>
    <row r="102" spans="1:9" ht="20.149999999999999" customHeight="1" x14ac:dyDescent="0.35">
      <c r="A102" s="290">
        <v>2</v>
      </c>
      <c r="B102" s="291" t="s">
        <v>970</v>
      </c>
      <c r="C102" s="293" t="s">
        <v>996</v>
      </c>
      <c r="D102" s="293" t="s">
        <v>997</v>
      </c>
      <c r="E102" s="293" t="s">
        <v>997</v>
      </c>
      <c r="F102" s="293" t="s">
        <v>125</v>
      </c>
      <c r="G102" s="293"/>
      <c r="H102" s="293" t="s">
        <v>127</v>
      </c>
      <c r="I102" s="293"/>
    </row>
    <row r="103" spans="1:9" ht="20.149999999999999" customHeight="1" x14ac:dyDescent="0.35">
      <c r="A103" s="290"/>
      <c r="B103" s="291"/>
      <c r="C103" s="293" t="s">
        <v>186</v>
      </c>
      <c r="D103" s="293" t="s">
        <v>187</v>
      </c>
      <c r="E103" s="293" t="s">
        <v>188</v>
      </c>
      <c r="F103" s="293" t="s">
        <v>189</v>
      </c>
      <c r="G103" s="293" t="s">
        <v>126</v>
      </c>
      <c r="H103" s="293" t="s">
        <v>183</v>
      </c>
      <c r="I103" s="293" t="s">
        <v>128</v>
      </c>
    </row>
    <row r="104" spans="1:9" ht="20.149999999999999" customHeight="1" x14ac:dyDescent="0.35">
      <c r="A104" s="279">
        <v>3</v>
      </c>
      <c r="B104" s="287" t="s">
        <v>974</v>
      </c>
      <c r="C104" s="288" t="s">
        <v>235</v>
      </c>
      <c r="D104" s="289" t="s">
        <v>998</v>
      </c>
      <c r="E104" s="289" t="s">
        <v>998</v>
      </c>
      <c r="F104" s="289" t="s">
        <v>998</v>
      </c>
      <c r="G104" s="299"/>
      <c r="H104" s="289" t="s">
        <v>237</v>
      </c>
      <c r="I104" s="289" t="s">
        <v>238</v>
      </c>
    </row>
    <row r="105" spans="1:9" ht="20.149999999999999" customHeight="1" x14ac:dyDescent="0.35">
      <c r="A105" s="279">
        <v>4</v>
      </c>
      <c r="B105" s="287" t="s">
        <v>245</v>
      </c>
      <c r="C105" s="287">
        <f>data!X59</f>
        <v>19821</v>
      </c>
      <c r="D105" s="287">
        <f>data!Y59</f>
        <v>18500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246</v>
      </c>
      <c r="C106" s="294">
        <f>data!X60</f>
        <v>3.24</v>
      </c>
      <c r="D106" s="294">
        <f>data!Y60</f>
        <v>3.52</v>
      </c>
      <c r="E106" s="294">
        <f>data!Z60</f>
        <v>0</v>
      </c>
      <c r="F106" s="294">
        <f>data!AA60</f>
        <v>0</v>
      </c>
      <c r="G106" s="294">
        <f>data!AB60</f>
        <v>1.98</v>
      </c>
      <c r="H106" s="294">
        <f>data!AC60</f>
        <v>0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247</v>
      </c>
      <c r="C107" s="287">
        <f>data!X61</f>
        <v>290295</v>
      </c>
      <c r="D107" s="287">
        <f>data!Y61</f>
        <v>314984</v>
      </c>
      <c r="E107" s="287">
        <f>data!Z61</f>
        <v>0</v>
      </c>
      <c r="F107" s="287">
        <f>data!AA61</f>
        <v>0</v>
      </c>
      <c r="G107" s="287">
        <f>data!AB61</f>
        <v>271366</v>
      </c>
      <c r="H107" s="287">
        <f>data!AC61</f>
        <v>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74245</v>
      </c>
      <c r="D108" s="287">
        <f>data!Y62</f>
        <v>80560</v>
      </c>
      <c r="E108" s="287">
        <f>data!Z62</f>
        <v>0</v>
      </c>
      <c r="F108" s="287">
        <f>data!AA62</f>
        <v>0</v>
      </c>
      <c r="G108" s="287">
        <f>data!AB62</f>
        <v>69404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248</v>
      </c>
      <c r="C109" s="287">
        <f>data!X63</f>
        <v>55756</v>
      </c>
      <c r="D109" s="287">
        <f>data!Y63</f>
        <v>60498</v>
      </c>
      <c r="E109" s="287">
        <f>data!Z63</f>
        <v>0</v>
      </c>
      <c r="F109" s="287">
        <f>data!AA63</f>
        <v>0</v>
      </c>
      <c r="G109" s="287">
        <f>data!AB63</f>
        <v>79802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249</v>
      </c>
      <c r="C110" s="287">
        <f>data!X64</f>
        <v>24255</v>
      </c>
      <c r="D110" s="287">
        <f>data!Y64</f>
        <v>26318</v>
      </c>
      <c r="E110" s="287">
        <f>data!Z64</f>
        <v>0</v>
      </c>
      <c r="F110" s="287">
        <f>data!AA64</f>
        <v>0</v>
      </c>
      <c r="G110" s="287">
        <f>data!AB64</f>
        <v>1957135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496</v>
      </c>
      <c r="C111" s="287">
        <f>data!X65</f>
        <v>1943</v>
      </c>
      <c r="D111" s="287">
        <f>data!Y65</f>
        <v>2109</v>
      </c>
      <c r="E111" s="287">
        <f>data!Z65</f>
        <v>0</v>
      </c>
      <c r="F111" s="287">
        <f>data!AA65</f>
        <v>0</v>
      </c>
      <c r="G111" s="287">
        <f>data!AB65</f>
        <v>10060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497</v>
      </c>
      <c r="C112" s="287">
        <f>data!X66</f>
        <v>73358</v>
      </c>
      <c r="D112" s="287">
        <f>data!Y66</f>
        <v>115033</v>
      </c>
      <c r="E112" s="287">
        <f>data!Z66</f>
        <v>0</v>
      </c>
      <c r="F112" s="287">
        <f>data!AA66</f>
        <v>0</v>
      </c>
      <c r="G112" s="287">
        <f>data!AB66</f>
        <v>919327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0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975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47629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976</v>
      </c>
      <c r="C115" s="287">
        <f>data!X69</f>
        <v>1643</v>
      </c>
      <c r="D115" s="287">
        <f>data!Y69</f>
        <v>1784</v>
      </c>
      <c r="E115" s="287">
        <f>data!Z69</f>
        <v>0</v>
      </c>
      <c r="F115" s="287">
        <f>data!AA69</f>
        <v>0</v>
      </c>
      <c r="G115" s="287">
        <f>data!AB69</f>
        <v>45252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268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977</v>
      </c>
      <c r="C117" s="287">
        <f>data!X85</f>
        <v>521495</v>
      </c>
      <c r="D117" s="287">
        <f>data!Y85</f>
        <v>601286</v>
      </c>
      <c r="E117" s="287">
        <f>data!Z85</f>
        <v>0</v>
      </c>
      <c r="F117" s="287">
        <f>data!AA85</f>
        <v>0</v>
      </c>
      <c r="G117" s="287">
        <f>data!AB85</f>
        <v>3399975</v>
      </c>
      <c r="H117" s="287">
        <f>data!AC85</f>
        <v>0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270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978</v>
      </c>
      <c r="C119" s="295">
        <f>+data!M689</f>
        <v>386367</v>
      </c>
      <c r="D119" s="295">
        <f>+data!M690</f>
        <v>424566</v>
      </c>
      <c r="E119" s="295">
        <f>+data!M691</f>
        <v>0</v>
      </c>
      <c r="F119" s="295">
        <f>+data!M692</f>
        <v>0</v>
      </c>
      <c r="G119" s="295">
        <f>+data!M693</f>
        <v>1198385</v>
      </c>
      <c r="H119" s="295">
        <f>+data!M694</f>
        <v>0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979</v>
      </c>
      <c r="C120" s="287">
        <f>data!X87</f>
        <v>184335</v>
      </c>
      <c r="D120" s="287">
        <f>data!Y87</f>
        <v>76614</v>
      </c>
      <c r="E120" s="287">
        <f>data!Z87</f>
        <v>0</v>
      </c>
      <c r="F120" s="287">
        <f>data!AA87</f>
        <v>0</v>
      </c>
      <c r="G120" s="287">
        <f>data!AB87</f>
        <v>1486409</v>
      </c>
      <c r="H120" s="287">
        <f>data!AC87</f>
        <v>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980</v>
      </c>
      <c r="C121" s="287">
        <f>data!X88</f>
        <v>3017389</v>
      </c>
      <c r="D121" s="287">
        <f>data!Y88</f>
        <v>3397410</v>
      </c>
      <c r="E121" s="287">
        <f>data!Z88</f>
        <v>0</v>
      </c>
      <c r="F121" s="287">
        <f>data!AA88</f>
        <v>0</v>
      </c>
      <c r="G121" s="287">
        <f>data!AB88</f>
        <v>5840221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981</v>
      </c>
      <c r="C122" s="287">
        <f>data!X89</f>
        <v>3201724</v>
      </c>
      <c r="D122" s="287">
        <f>data!Y89</f>
        <v>3474024</v>
      </c>
      <c r="E122" s="287">
        <f>data!Z89</f>
        <v>0</v>
      </c>
      <c r="F122" s="287">
        <f>data!AA89</f>
        <v>0</v>
      </c>
      <c r="G122" s="287">
        <f>data!AB89</f>
        <v>7326630</v>
      </c>
      <c r="H122" s="287">
        <f>data!AC89</f>
        <v>0</v>
      </c>
      <c r="I122" s="287">
        <f>data!AD89</f>
        <v>0</v>
      </c>
    </row>
    <row r="123" spans="1:9" ht="20.149999999999999" customHeight="1" x14ac:dyDescent="0.35">
      <c r="A123" s="279" t="s">
        <v>982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983</v>
      </c>
      <c r="C124" s="287">
        <f>data!X90</f>
        <v>1051</v>
      </c>
      <c r="D124" s="287">
        <f>data!Y90</f>
        <v>1141</v>
      </c>
      <c r="E124" s="287">
        <f>data!Z90</f>
        <v>0</v>
      </c>
      <c r="F124" s="287">
        <f>data!AA90</f>
        <v>0</v>
      </c>
      <c r="G124" s="287">
        <f>data!AB90</f>
        <v>330</v>
      </c>
      <c r="H124" s="287">
        <f>data!AC90</f>
        <v>0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984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985</v>
      </c>
      <c r="C126" s="287">
        <f>data!X92</f>
        <v>2661</v>
      </c>
      <c r="D126" s="287">
        <f>data!Y92</f>
        <v>2886</v>
      </c>
      <c r="E126" s="287">
        <f>data!Z92</f>
        <v>0</v>
      </c>
      <c r="F126" s="287">
        <f>data!AA92</f>
        <v>0</v>
      </c>
      <c r="G126" s="287">
        <f>data!AB92</f>
        <v>811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986</v>
      </c>
      <c r="C127" s="287">
        <f>data!X93</f>
        <v>678</v>
      </c>
      <c r="D127" s="287">
        <f>data!Y93</f>
        <v>735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278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1.19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968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999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Newport Hospital &amp; Health Services</v>
      </c>
      <c r="G132" s="286"/>
      <c r="H132" s="285" t="str">
        <f>"FYE: "&amp;data!C96</f>
        <v>FYE: 12/31/2021</v>
      </c>
    </row>
    <row r="133" spans="1:14" ht="20.149999999999999" customHeight="1" x14ac:dyDescent="0.35">
      <c r="A133" s="279">
        <v>1</v>
      </c>
      <c r="B133" s="287" t="s">
        <v>220</v>
      </c>
      <c r="C133" s="289" t="s">
        <v>48</v>
      </c>
      <c r="D133" s="289" t="s">
        <v>49</v>
      </c>
      <c r="E133" s="289" t="s">
        <v>50</v>
      </c>
      <c r="F133" s="289" t="s">
        <v>51</v>
      </c>
      <c r="G133" s="289" t="s">
        <v>52</v>
      </c>
      <c r="H133" s="289" t="s">
        <v>53</v>
      </c>
      <c r="I133" s="289" t="s">
        <v>54</v>
      </c>
    </row>
    <row r="134" spans="1:14" ht="20.149999999999999" customHeight="1" x14ac:dyDescent="0.35">
      <c r="A134" s="290">
        <v>2</v>
      </c>
      <c r="B134" s="291" t="s">
        <v>970</v>
      </c>
      <c r="C134" s="293" t="s">
        <v>106</v>
      </c>
      <c r="D134" s="293" t="s">
        <v>107</v>
      </c>
      <c r="E134" s="293" t="s">
        <v>129</v>
      </c>
      <c r="F134" s="293"/>
      <c r="G134" s="293" t="s">
        <v>1000</v>
      </c>
      <c r="H134" s="293"/>
      <c r="I134" s="293" t="s">
        <v>133</v>
      </c>
    </row>
    <row r="135" spans="1:14" ht="20.149999999999999" customHeight="1" x14ac:dyDescent="0.35">
      <c r="A135" s="290"/>
      <c r="B135" s="291"/>
      <c r="C135" s="293" t="s">
        <v>183</v>
      </c>
      <c r="D135" s="293" t="s">
        <v>190</v>
      </c>
      <c r="E135" s="293" t="s">
        <v>182</v>
      </c>
      <c r="F135" s="293" t="s">
        <v>130</v>
      </c>
      <c r="G135" s="293" t="s">
        <v>191</v>
      </c>
      <c r="H135" s="293" t="s">
        <v>132</v>
      </c>
      <c r="I135" s="293" t="s">
        <v>183</v>
      </c>
    </row>
    <row r="136" spans="1:14" ht="20.149999999999999" customHeight="1" x14ac:dyDescent="0.35">
      <c r="A136" s="279">
        <v>3</v>
      </c>
      <c r="B136" s="287" t="s">
        <v>974</v>
      </c>
      <c r="C136" s="289" t="s">
        <v>237</v>
      </c>
      <c r="D136" s="289" t="s">
        <v>239</v>
      </c>
      <c r="E136" s="289" t="s">
        <v>239</v>
      </c>
      <c r="F136" s="289" t="s">
        <v>240</v>
      </c>
      <c r="G136" s="288" t="s">
        <v>1001</v>
      </c>
      <c r="H136" s="289" t="s">
        <v>239</v>
      </c>
      <c r="I136" s="289" t="s">
        <v>237</v>
      </c>
    </row>
    <row r="137" spans="1:14" ht="20.149999999999999" customHeight="1" x14ac:dyDescent="0.35">
      <c r="A137" s="279">
        <v>4</v>
      </c>
      <c r="B137" s="287" t="s">
        <v>245</v>
      </c>
      <c r="C137" s="287">
        <f>data!AE59</f>
        <v>34058</v>
      </c>
      <c r="D137" s="287">
        <f>data!AF59</f>
        <v>0</v>
      </c>
      <c r="E137" s="287">
        <f>data!AG59</f>
        <v>8781</v>
      </c>
      <c r="F137" s="287">
        <f>data!AH59</f>
        <v>0</v>
      </c>
      <c r="G137" s="287">
        <f>data!AI59</f>
        <v>0</v>
      </c>
      <c r="H137" s="287">
        <f>data!AJ59</f>
        <v>21792</v>
      </c>
      <c r="I137" s="287">
        <f>data!AK59</f>
        <v>1598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246</v>
      </c>
      <c r="C138" s="294">
        <f>data!AE60</f>
        <v>9.34</v>
      </c>
      <c r="D138" s="294">
        <f>data!AF60</f>
        <v>0</v>
      </c>
      <c r="E138" s="294">
        <f>data!AG60</f>
        <v>15.87</v>
      </c>
      <c r="F138" s="294">
        <f>data!AH60</f>
        <v>0</v>
      </c>
      <c r="G138" s="294">
        <f>data!AI60</f>
        <v>0</v>
      </c>
      <c r="H138" s="294">
        <f>data!AJ60</f>
        <v>40.76</v>
      </c>
      <c r="I138" s="294">
        <f>data!AK60</f>
        <v>0.49</v>
      </c>
    </row>
    <row r="139" spans="1:14" ht="20.149999999999999" customHeight="1" x14ac:dyDescent="0.35">
      <c r="A139" s="279">
        <v>6</v>
      </c>
      <c r="B139" s="287" t="s">
        <v>247</v>
      </c>
      <c r="C139" s="287">
        <f>data!AE61</f>
        <v>752203</v>
      </c>
      <c r="D139" s="287">
        <f>data!AF61</f>
        <v>0</v>
      </c>
      <c r="E139" s="287">
        <f>data!AG61</f>
        <v>2605186</v>
      </c>
      <c r="F139" s="287">
        <f>data!AH61</f>
        <v>0</v>
      </c>
      <c r="G139" s="287">
        <f>data!AI61</f>
        <v>0</v>
      </c>
      <c r="H139" s="287">
        <f>data!AJ61</f>
        <v>4109726</v>
      </c>
      <c r="I139" s="287">
        <f>data!AK61</f>
        <v>39122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192382</v>
      </c>
      <c r="D140" s="287">
        <f>data!AF62</f>
        <v>0</v>
      </c>
      <c r="E140" s="287">
        <f>data!AG62</f>
        <v>666298</v>
      </c>
      <c r="F140" s="287">
        <f>data!AH62</f>
        <v>0</v>
      </c>
      <c r="G140" s="287">
        <f>data!AI62</f>
        <v>0</v>
      </c>
      <c r="H140" s="287">
        <f>data!AJ62</f>
        <v>1051097</v>
      </c>
      <c r="I140" s="287">
        <f>data!AK62</f>
        <v>10006</v>
      </c>
    </row>
    <row r="141" spans="1:14" ht="20.149999999999999" customHeight="1" x14ac:dyDescent="0.35">
      <c r="A141" s="279">
        <v>8</v>
      </c>
      <c r="B141" s="287" t="s">
        <v>248</v>
      </c>
      <c r="C141" s="287">
        <f>data!AE63</f>
        <v>55053</v>
      </c>
      <c r="D141" s="287">
        <f>data!AF63</f>
        <v>0</v>
      </c>
      <c r="E141" s="287">
        <f>data!AG63</f>
        <v>394262</v>
      </c>
      <c r="F141" s="287">
        <f>data!AH63</f>
        <v>0</v>
      </c>
      <c r="G141" s="287">
        <f>data!AI63</f>
        <v>0</v>
      </c>
      <c r="H141" s="287">
        <f>data!AJ63</f>
        <v>636663</v>
      </c>
      <c r="I141" s="287">
        <f>data!AK63</f>
        <v>1416</v>
      </c>
    </row>
    <row r="142" spans="1:14" ht="20.149999999999999" customHeight="1" x14ac:dyDescent="0.35">
      <c r="A142" s="279">
        <v>9</v>
      </c>
      <c r="B142" s="287" t="s">
        <v>249</v>
      </c>
      <c r="C142" s="287">
        <f>data!AE64</f>
        <v>34575</v>
      </c>
      <c r="D142" s="287">
        <f>data!AF64</f>
        <v>0</v>
      </c>
      <c r="E142" s="287">
        <f>data!AG64</f>
        <v>141307</v>
      </c>
      <c r="F142" s="287">
        <f>data!AH64</f>
        <v>0</v>
      </c>
      <c r="G142" s="287">
        <f>data!AI64</f>
        <v>0</v>
      </c>
      <c r="H142" s="287">
        <f>data!AJ64</f>
        <v>267531</v>
      </c>
      <c r="I142" s="287">
        <f>data!AK64</f>
        <v>1027</v>
      </c>
    </row>
    <row r="143" spans="1:14" ht="20.149999999999999" customHeight="1" x14ac:dyDescent="0.35">
      <c r="A143" s="279">
        <v>10</v>
      </c>
      <c r="B143" s="287" t="s">
        <v>496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60070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497</v>
      </c>
      <c r="C144" s="287">
        <f>data!AE66</f>
        <v>21240</v>
      </c>
      <c r="D144" s="287">
        <f>data!AF66</f>
        <v>0</v>
      </c>
      <c r="E144" s="287">
        <f>data!AG66</f>
        <v>204628</v>
      </c>
      <c r="F144" s="287">
        <f>data!AH66</f>
        <v>0</v>
      </c>
      <c r="G144" s="287">
        <f>data!AI66</f>
        <v>0</v>
      </c>
      <c r="H144" s="287">
        <f>data!AJ66</f>
        <v>113992</v>
      </c>
      <c r="I144" s="287">
        <f>data!AK66</f>
        <v>1105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975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1410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976</v>
      </c>
      <c r="C147" s="287">
        <f>data!AE69</f>
        <v>3580</v>
      </c>
      <c r="D147" s="287">
        <f>data!AF69</f>
        <v>0</v>
      </c>
      <c r="E147" s="287">
        <f>data!AG69</f>
        <v>4481</v>
      </c>
      <c r="F147" s="287">
        <f>data!AH69</f>
        <v>0</v>
      </c>
      <c r="G147" s="287">
        <f>data!AI69</f>
        <v>0</v>
      </c>
      <c r="H147" s="287">
        <f>data!AJ69</f>
        <v>45056</v>
      </c>
      <c r="I147" s="287">
        <f>data!AK69</f>
        <v>186</v>
      </c>
    </row>
    <row r="148" spans="1:9" ht="20.149999999999999" customHeight="1" x14ac:dyDescent="0.35">
      <c r="A148" s="279">
        <v>15</v>
      </c>
      <c r="B148" s="287" t="s">
        <v>268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977</v>
      </c>
      <c r="C149" s="287">
        <f>data!AE85</f>
        <v>1059033</v>
      </c>
      <c r="D149" s="287">
        <f>data!AF85</f>
        <v>0</v>
      </c>
      <c r="E149" s="287">
        <f>data!AG85</f>
        <v>4016162</v>
      </c>
      <c r="F149" s="287">
        <f>data!AH85</f>
        <v>0</v>
      </c>
      <c r="G149" s="287">
        <f>data!AI85</f>
        <v>0</v>
      </c>
      <c r="H149" s="287">
        <f>data!AJ85</f>
        <v>6285545</v>
      </c>
      <c r="I149" s="287">
        <f>data!AK85</f>
        <v>52862</v>
      </c>
    </row>
    <row r="150" spans="1:9" ht="20.149999999999999" customHeight="1" x14ac:dyDescent="0.35">
      <c r="A150" s="279">
        <v>17</v>
      </c>
      <c r="B150" s="287" t="s">
        <v>270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978</v>
      </c>
      <c r="C151" s="295">
        <f>+data!M696</f>
        <v>685120</v>
      </c>
      <c r="D151" s="295">
        <f>+data!M697</f>
        <v>0</v>
      </c>
      <c r="E151" s="295">
        <f>+data!M698</f>
        <v>1922936</v>
      </c>
      <c r="F151" s="295">
        <f>+data!M699</f>
        <v>0</v>
      </c>
      <c r="G151" s="295">
        <f>+data!M700</f>
        <v>0</v>
      </c>
      <c r="H151" s="295">
        <f>+data!M701</f>
        <v>3122036</v>
      </c>
      <c r="I151" s="295">
        <f>+data!M702</f>
        <v>46661</v>
      </c>
    </row>
    <row r="152" spans="1:9" ht="20.149999999999999" customHeight="1" x14ac:dyDescent="0.35">
      <c r="A152" s="279">
        <v>19</v>
      </c>
      <c r="B152" s="295" t="s">
        <v>979</v>
      </c>
      <c r="C152" s="287">
        <f>data!AE87</f>
        <v>254327</v>
      </c>
      <c r="D152" s="287">
        <f>data!AF87</f>
        <v>0</v>
      </c>
      <c r="E152" s="287">
        <f>data!AG87</f>
        <v>408709</v>
      </c>
      <c r="F152" s="287">
        <f>data!AH87</f>
        <v>0</v>
      </c>
      <c r="G152" s="287">
        <f>data!AI87</f>
        <v>0</v>
      </c>
      <c r="H152" s="287">
        <f>data!AJ87</f>
        <v>661097</v>
      </c>
      <c r="I152" s="287">
        <f>data!AK87</f>
        <v>36672</v>
      </c>
    </row>
    <row r="153" spans="1:9" ht="20.149999999999999" customHeight="1" x14ac:dyDescent="0.35">
      <c r="A153" s="279">
        <v>20</v>
      </c>
      <c r="B153" s="295" t="s">
        <v>980</v>
      </c>
      <c r="C153" s="287">
        <f>data!AE88</f>
        <v>2711555</v>
      </c>
      <c r="D153" s="287">
        <f>data!AF88</f>
        <v>0</v>
      </c>
      <c r="E153" s="287">
        <f>data!AG88</f>
        <v>10640075</v>
      </c>
      <c r="F153" s="287">
        <f>data!AH88</f>
        <v>0</v>
      </c>
      <c r="G153" s="287">
        <f>data!AI88</f>
        <v>0</v>
      </c>
      <c r="H153" s="287">
        <f>data!AJ88</f>
        <v>7221435</v>
      </c>
      <c r="I153" s="287">
        <f>data!AK88</f>
        <v>117585</v>
      </c>
    </row>
    <row r="154" spans="1:9" ht="20.149999999999999" customHeight="1" x14ac:dyDescent="0.35">
      <c r="A154" s="279">
        <v>21</v>
      </c>
      <c r="B154" s="295" t="s">
        <v>981</v>
      </c>
      <c r="C154" s="287">
        <f>data!AE89</f>
        <v>2965882</v>
      </c>
      <c r="D154" s="287">
        <f>data!AF89</f>
        <v>0</v>
      </c>
      <c r="E154" s="287">
        <f>data!AG89</f>
        <v>11048784</v>
      </c>
      <c r="F154" s="287">
        <f>data!AH89</f>
        <v>0</v>
      </c>
      <c r="G154" s="287">
        <f>data!AI89</f>
        <v>0</v>
      </c>
      <c r="H154" s="287">
        <f>data!AJ89</f>
        <v>7882532</v>
      </c>
      <c r="I154" s="287">
        <f>data!AK89</f>
        <v>154257</v>
      </c>
    </row>
    <row r="155" spans="1:9" ht="20.149999999999999" customHeight="1" x14ac:dyDescent="0.35">
      <c r="A155" s="279" t="s">
        <v>982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983</v>
      </c>
      <c r="C156" s="287">
        <f>data!AE90</f>
        <v>4256</v>
      </c>
      <c r="D156" s="287">
        <f>data!AF90</f>
        <v>0</v>
      </c>
      <c r="E156" s="287">
        <f>data!AG90</f>
        <v>2445</v>
      </c>
      <c r="F156" s="287">
        <f>data!AH90</f>
        <v>0</v>
      </c>
      <c r="G156" s="287">
        <f>data!AI90</f>
        <v>0</v>
      </c>
      <c r="H156" s="287">
        <f>data!AJ90</f>
        <v>18202</v>
      </c>
      <c r="I156" s="287">
        <f>data!AK90</f>
        <v>221</v>
      </c>
    </row>
    <row r="157" spans="1:9" ht="20.149999999999999" customHeight="1" x14ac:dyDescent="0.35">
      <c r="A157" s="279">
        <v>23</v>
      </c>
      <c r="B157" s="287" t="s">
        <v>984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985</v>
      </c>
      <c r="C158" s="287">
        <f>data!AE92</f>
        <v>5396</v>
      </c>
      <c r="D158" s="287">
        <f>data!AF92</f>
        <v>0</v>
      </c>
      <c r="E158" s="287">
        <f>data!AG92</f>
        <v>16529</v>
      </c>
      <c r="F158" s="287">
        <f>data!AH92</f>
        <v>0</v>
      </c>
      <c r="G158" s="287">
        <f>data!AI92</f>
        <v>0</v>
      </c>
      <c r="H158" s="287">
        <f>data!AJ92</f>
        <v>35613</v>
      </c>
      <c r="I158" s="287">
        <f>data!AK92</f>
        <v>281</v>
      </c>
    </row>
    <row r="159" spans="1:9" ht="20.149999999999999" customHeight="1" x14ac:dyDescent="0.35">
      <c r="A159" s="279">
        <v>25</v>
      </c>
      <c r="B159" s="287" t="s">
        <v>986</v>
      </c>
      <c r="C159" s="287">
        <f>data!AE93</f>
        <v>1642</v>
      </c>
      <c r="D159" s="287">
        <f>data!AF93</f>
        <v>0</v>
      </c>
      <c r="E159" s="287">
        <f>data!AG93</f>
        <v>4656</v>
      </c>
      <c r="F159" s="287">
        <f>data!AH93</f>
        <v>0</v>
      </c>
      <c r="G159" s="287">
        <f>data!AI93</f>
        <v>0</v>
      </c>
      <c r="H159" s="287">
        <f>data!AJ93</f>
        <v>257</v>
      </c>
      <c r="I159" s="287">
        <f>data!AK93</f>
        <v>1642</v>
      </c>
    </row>
    <row r="160" spans="1:9" ht="20.149999999999999" customHeight="1" x14ac:dyDescent="0.35">
      <c r="A160" s="279">
        <v>26</v>
      </c>
      <c r="B160" s="287" t="s">
        <v>278</v>
      </c>
      <c r="C160" s="294">
        <f>data!AE94</f>
        <v>0</v>
      </c>
      <c r="D160" s="294">
        <f>data!AF94</f>
        <v>0</v>
      </c>
      <c r="E160" s="294">
        <f>data!AG94</f>
        <v>12.42</v>
      </c>
      <c r="F160" s="294">
        <f>data!AH94</f>
        <v>0</v>
      </c>
      <c r="G160" s="294">
        <f>data!AI94</f>
        <v>0</v>
      </c>
      <c r="H160" s="294">
        <f>data!AJ94</f>
        <v>12.71</v>
      </c>
      <c r="I160" s="294">
        <f>data!AK94</f>
        <v>0</v>
      </c>
    </row>
    <row r="161" spans="1:9" ht="20.149999999999999" customHeight="1" x14ac:dyDescent="0.35">
      <c r="A161" s="280" t="s">
        <v>968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1002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Newport Hospital &amp; Health Services</v>
      </c>
      <c r="G164" s="286"/>
      <c r="H164" s="285" t="str">
        <f>"FYE: "&amp;data!C96</f>
        <v>FYE: 12/31/2021</v>
      </c>
    </row>
    <row r="165" spans="1:9" ht="20.149999999999999" customHeight="1" x14ac:dyDescent="0.35">
      <c r="A165" s="279">
        <v>1</v>
      </c>
      <c r="B165" s="287" t="s">
        <v>220</v>
      </c>
      <c r="C165" s="289" t="s">
        <v>55</v>
      </c>
      <c r="D165" s="289" t="s">
        <v>56</v>
      </c>
      <c r="E165" s="289" t="s">
        <v>57</v>
      </c>
      <c r="F165" s="289" t="s">
        <v>58</v>
      </c>
      <c r="G165" s="289" t="s">
        <v>59</v>
      </c>
      <c r="H165" s="289" t="s">
        <v>60</v>
      </c>
      <c r="I165" s="289" t="s">
        <v>61</v>
      </c>
    </row>
    <row r="166" spans="1:9" ht="20.149999999999999" customHeight="1" x14ac:dyDescent="0.35">
      <c r="A166" s="290">
        <v>2</v>
      </c>
      <c r="B166" s="291" t="s">
        <v>970</v>
      </c>
      <c r="C166" s="293" t="s">
        <v>134</v>
      </c>
      <c r="D166" s="293" t="s">
        <v>135</v>
      </c>
      <c r="E166" s="293" t="s">
        <v>121</v>
      </c>
      <c r="F166" s="293" t="s">
        <v>136</v>
      </c>
      <c r="G166" s="293" t="s">
        <v>1003</v>
      </c>
      <c r="H166" s="293" t="s">
        <v>138</v>
      </c>
      <c r="I166" s="293" t="s">
        <v>139</v>
      </c>
    </row>
    <row r="167" spans="1:9" ht="20.149999999999999" customHeight="1" x14ac:dyDescent="0.35">
      <c r="A167" s="290"/>
      <c r="B167" s="291"/>
      <c r="C167" s="293" t="s">
        <v>183</v>
      </c>
      <c r="D167" s="293" t="s">
        <v>183</v>
      </c>
      <c r="E167" s="293" t="s">
        <v>1004</v>
      </c>
      <c r="F167" s="293" t="s">
        <v>193</v>
      </c>
      <c r="G167" s="293" t="s">
        <v>132</v>
      </c>
      <c r="H167" s="292" t="s">
        <v>1005</v>
      </c>
      <c r="I167" s="293" t="s">
        <v>180</v>
      </c>
    </row>
    <row r="168" spans="1:9" ht="20.149999999999999" customHeight="1" x14ac:dyDescent="0.35">
      <c r="A168" s="279">
        <v>3</v>
      </c>
      <c r="B168" s="287" t="s">
        <v>974</v>
      </c>
      <c r="C168" s="289" t="s">
        <v>237</v>
      </c>
      <c r="D168" s="289" t="s">
        <v>237</v>
      </c>
      <c r="E168" s="289" t="s">
        <v>228</v>
      </c>
      <c r="F168" s="289" t="s">
        <v>238</v>
      </c>
      <c r="G168" s="289" t="s">
        <v>239</v>
      </c>
      <c r="H168" s="289" t="s">
        <v>240</v>
      </c>
      <c r="I168" s="289" t="s">
        <v>239</v>
      </c>
    </row>
    <row r="169" spans="1:9" ht="20.149999999999999" customHeight="1" x14ac:dyDescent="0.35">
      <c r="A169" s="279">
        <v>4</v>
      </c>
      <c r="B169" s="287" t="s">
        <v>245</v>
      </c>
      <c r="C169" s="287">
        <f>data!AL59</f>
        <v>781</v>
      </c>
      <c r="D169" s="287">
        <f>data!AM59</f>
        <v>0</v>
      </c>
      <c r="E169" s="287">
        <f>data!AN59</f>
        <v>0</v>
      </c>
      <c r="F169" s="287">
        <f>data!AO59</f>
        <v>7488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246</v>
      </c>
      <c r="C170" s="294">
        <f>data!AL60</f>
        <v>0.28999999999999998</v>
      </c>
      <c r="D170" s="294">
        <f>data!AM60</f>
        <v>0</v>
      </c>
      <c r="E170" s="294">
        <f>data!AN60</f>
        <v>0</v>
      </c>
      <c r="F170" s="294">
        <f>data!AO60</f>
        <v>3.16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247</v>
      </c>
      <c r="C171" s="287">
        <f>data!AL61</f>
        <v>23402</v>
      </c>
      <c r="D171" s="287">
        <f>data!AM61</f>
        <v>0</v>
      </c>
      <c r="E171" s="287">
        <f>data!AN61</f>
        <v>0</v>
      </c>
      <c r="F171" s="287">
        <f>data!AO61</f>
        <v>334013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5985</v>
      </c>
      <c r="D172" s="287">
        <f>data!AM62</f>
        <v>0</v>
      </c>
      <c r="E172" s="287">
        <f>data!AN62</f>
        <v>0</v>
      </c>
      <c r="F172" s="287">
        <f>data!AO62</f>
        <v>85427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248</v>
      </c>
      <c r="C173" s="287">
        <f>data!AL63</f>
        <v>18413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249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21160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496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410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497</v>
      </c>
      <c r="C176" s="287">
        <f>data!AL66</f>
        <v>661</v>
      </c>
      <c r="D176" s="287">
        <f>data!AM66</f>
        <v>0</v>
      </c>
      <c r="E176" s="287">
        <f>data!AN66</f>
        <v>0</v>
      </c>
      <c r="F176" s="287">
        <f>data!AO66</f>
        <v>23560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975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363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976</v>
      </c>
      <c r="C179" s="287">
        <f>data!AL69</f>
        <v>111</v>
      </c>
      <c r="D179" s="287">
        <f>data!AM69</f>
        <v>0</v>
      </c>
      <c r="E179" s="287">
        <f>data!AN69</f>
        <v>0</v>
      </c>
      <c r="F179" s="287">
        <f>data!AO69</f>
        <v>7484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268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977</v>
      </c>
      <c r="C181" s="287">
        <f>data!AL85</f>
        <v>48572</v>
      </c>
      <c r="D181" s="287">
        <f>data!AM85</f>
        <v>0</v>
      </c>
      <c r="E181" s="287">
        <f>data!AN85</f>
        <v>0</v>
      </c>
      <c r="F181" s="287">
        <f>data!AO85</f>
        <v>472417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270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978</v>
      </c>
      <c r="C183" s="295">
        <f>+data!M703</f>
        <v>23148</v>
      </c>
      <c r="D183" s="295">
        <f>+data!M704</f>
        <v>0</v>
      </c>
      <c r="E183" s="295">
        <f>+data!M705</f>
        <v>0</v>
      </c>
      <c r="F183" s="295">
        <f>+data!M706</f>
        <v>278919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979</v>
      </c>
      <c r="C184" s="287">
        <f>data!AL87</f>
        <v>4695</v>
      </c>
      <c r="D184" s="287">
        <f>data!AM87</f>
        <v>0</v>
      </c>
      <c r="E184" s="287">
        <f>data!AN87</f>
        <v>0</v>
      </c>
      <c r="F184" s="287">
        <f>data!AO87</f>
        <v>4340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980</v>
      </c>
      <c r="C185" s="287">
        <f>data!AL88</f>
        <v>87576</v>
      </c>
      <c r="D185" s="287">
        <f>data!AM88</f>
        <v>0</v>
      </c>
      <c r="E185" s="287">
        <f>data!AN88</f>
        <v>0</v>
      </c>
      <c r="F185" s="287">
        <f>data!AO88</f>
        <v>90206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981</v>
      </c>
      <c r="C186" s="287">
        <f>data!AL89</f>
        <v>92271</v>
      </c>
      <c r="D186" s="287">
        <f>data!AM89</f>
        <v>0</v>
      </c>
      <c r="E186" s="287">
        <f>data!AN89</f>
        <v>0</v>
      </c>
      <c r="F186" s="287">
        <f>data!AO89</f>
        <v>94546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982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983</v>
      </c>
      <c r="C188" s="287">
        <f>data!AL90</f>
        <v>132</v>
      </c>
      <c r="D188" s="287">
        <f>data!AM90</f>
        <v>0</v>
      </c>
      <c r="E188" s="287">
        <f>data!AN90</f>
        <v>0</v>
      </c>
      <c r="F188" s="287">
        <f>data!AO90</f>
        <v>851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984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888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985</v>
      </c>
      <c r="C190" s="287">
        <f>data!AL92</f>
        <v>168</v>
      </c>
      <c r="D190" s="287">
        <f>data!AM92</f>
        <v>0</v>
      </c>
      <c r="E190" s="287">
        <f>data!AN92</f>
        <v>0</v>
      </c>
      <c r="F190" s="287">
        <f>data!AO92</f>
        <v>3491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986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967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278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2.73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968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1006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Newport Hospital &amp; Health Services</v>
      </c>
      <c r="G196" s="286"/>
      <c r="H196" s="285" t="str">
        <f>"FYE: "&amp;data!C96</f>
        <v>FYE: 12/31/2021</v>
      </c>
    </row>
    <row r="197" spans="1:9" ht="20.149999999999999" customHeight="1" x14ac:dyDescent="0.35">
      <c r="A197" s="279">
        <v>1</v>
      </c>
      <c r="B197" s="287" t="s">
        <v>220</v>
      </c>
      <c r="C197" s="289" t="s">
        <v>62</v>
      </c>
      <c r="D197" s="289" t="s">
        <v>63</v>
      </c>
      <c r="E197" s="289" t="s">
        <v>64</v>
      </c>
      <c r="F197" s="289" t="s">
        <v>65</v>
      </c>
      <c r="G197" s="289" t="s">
        <v>66</v>
      </c>
      <c r="H197" s="289" t="s">
        <v>67</v>
      </c>
      <c r="I197" s="289" t="s">
        <v>68</v>
      </c>
    </row>
    <row r="198" spans="1:9" ht="20.149999999999999" customHeight="1" x14ac:dyDescent="0.35">
      <c r="A198" s="290">
        <v>2</v>
      </c>
      <c r="B198" s="291" t="s">
        <v>970</v>
      </c>
      <c r="C198" s="293"/>
      <c r="D198" s="293" t="s">
        <v>141</v>
      </c>
      <c r="E198" s="293" t="s">
        <v>142</v>
      </c>
      <c r="F198" s="293" t="s">
        <v>143</v>
      </c>
      <c r="G198" s="293" t="s">
        <v>1007</v>
      </c>
      <c r="H198" s="293" t="s">
        <v>145</v>
      </c>
      <c r="I198" s="293"/>
    </row>
    <row r="199" spans="1:9" ht="20.149999999999999" customHeight="1" x14ac:dyDescent="0.35">
      <c r="A199" s="290"/>
      <c r="B199" s="291"/>
      <c r="C199" s="293" t="s">
        <v>140</v>
      </c>
      <c r="D199" s="293" t="s">
        <v>242</v>
      </c>
      <c r="E199" s="293" t="s">
        <v>1008</v>
      </c>
      <c r="F199" s="293" t="s">
        <v>197</v>
      </c>
      <c r="G199" s="293" t="s">
        <v>212</v>
      </c>
      <c r="H199" s="293" t="s">
        <v>199</v>
      </c>
      <c r="I199" s="293" t="s">
        <v>146</v>
      </c>
    </row>
    <row r="200" spans="1:9" ht="20.149999999999999" customHeight="1" x14ac:dyDescent="0.35">
      <c r="A200" s="279">
        <v>3</v>
      </c>
      <c r="B200" s="287" t="s">
        <v>974</v>
      </c>
      <c r="C200" s="289" t="s">
        <v>237</v>
      </c>
      <c r="D200" s="289" t="s">
        <v>242</v>
      </c>
      <c r="E200" s="289" t="s">
        <v>239</v>
      </c>
      <c r="F200" s="299"/>
      <c r="G200" s="299"/>
      <c r="H200" s="299"/>
      <c r="I200" s="289" t="s">
        <v>243</v>
      </c>
    </row>
    <row r="201" spans="1:9" ht="20.149999999999999" customHeight="1" x14ac:dyDescent="0.35">
      <c r="A201" s="279">
        <v>4</v>
      </c>
      <c r="B201" s="287" t="s">
        <v>245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31620</v>
      </c>
    </row>
    <row r="202" spans="1:9" ht="20.149999999999999" customHeight="1" x14ac:dyDescent="0.35">
      <c r="A202" s="279">
        <v>5</v>
      </c>
      <c r="B202" s="287" t="s">
        <v>246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18.16</v>
      </c>
    </row>
    <row r="203" spans="1:9" ht="20.149999999999999" customHeight="1" x14ac:dyDescent="0.35">
      <c r="A203" s="279">
        <v>6</v>
      </c>
      <c r="B203" s="287" t="s">
        <v>247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892724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228322</v>
      </c>
    </row>
    <row r="205" spans="1:9" ht="20.149999999999999" customHeight="1" x14ac:dyDescent="0.35">
      <c r="A205" s="279">
        <v>8</v>
      </c>
      <c r="B205" s="287" t="s">
        <v>248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13941</v>
      </c>
    </row>
    <row r="206" spans="1:9" ht="20.149999999999999" customHeight="1" x14ac:dyDescent="0.35">
      <c r="A206" s="279">
        <v>9</v>
      </c>
      <c r="B206" s="287" t="s">
        <v>249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534220</v>
      </c>
    </row>
    <row r="207" spans="1:9" ht="20.149999999999999" customHeight="1" x14ac:dyDescent="0.35">
      <c r="A207" s="279">
        <v>10</v>
      </c>
      <c r="B207" s="287" t="s">
        <v>496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2426</v>
      </c>
    </row>
    <row r="208" spans="1:9" ht="20.149999999999999" customHeight="1" x14ac:dyDescent="0.35">
      <c r="A208" s="279">
        <v>11</v>
      </c>
      <c r="B208" s="287" t="s">
        <v>497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18597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49999999999999" customHeight="1" x14ac:dyDescent="0.35">
      <c r="A210" s="279">
        <v>13</v>
      </c>
      <c r="B210" s="287" t="s">
        <v>975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4453</v>
      </c>
    </row>
    <row r="211" spans="1:9" ht="20.149999999999999" customHeight="1" x14ac:dyDescent="0.35">
      <c r="A211" s="279">
        <v>14</v>
      </c>
      <c r="B211" s="287" t="s">
        <v>976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433</v>
      </c>
    </row>
    <row r="212" spans="1:9" ht="20.149999999999999" customHeight="1" x14ac:dyDescent="0.35">
      <c r="A212" s="279">
        <v>15</v>
      </c>
      <c r="B212" s="287" t="s">
        <v>268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977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1695116</v>
      </c>
    </row>
    <row r="214" spans="1:9" ht="20.149999999999999" customHeight="1" x14ac:dyDescent="0.35">
      <c r="A214" s="279">
        <v>17</v>
      </c>
      <c r="B214" s="287" t="s">
        <v>270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978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0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979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980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981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982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983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1472</v>
      </c>
    </row>
    <row r="221" spans="1:9" ht="20.149999999999999" customHeight="1" x14ac:dyDescent="0.35">
      <c r="A221" s="279">
        <v>23</v>
      </c>
      <c r="B221" s="287" t="s">
        <v>984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985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986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278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968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1009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Newport Hospital &amp; Health Services</v>
      </c>
      <c r="G228" s="286"/>
      <c r="H228" s="285" t="str">
        <f>"FYE: "&amp;data!C96</f>
        <v>FYE: 12/31/2021</v>
      </c>
    </row>
    <row r="229" spans="1:9" ht="20.149999999999999" customHeight="1" x14ac:dyDescent="0.35">
      <c r="A229" s="279">
        <v>1</v>
      </c>
      <c r="B229" s="287" t="s">
        <v>220</v>
      </c>
      <c r="C229" s="289" t="s">
        <v>69</v>
      </c>
      <c r="D229" s="289" t="s">
        <v>70</v>
      </c>
      <c r="E229" s="289" t="s">
        <v>71</v>
      </c>
      <c r="F229" s="289" t="s">
        <v>72</v>
      </c>
      <c r="G229" s="289" t="s">
        <v>73</v>
      </c>
      <c r="H229" s="289" t="s">
        <v>74</v>
      </c>
      <c r="I229" s="289" t="s">
        <v>75</v>
      </c>
    </row>
    <row r="230" spans="1:9" ht="20.149999999999999" customHeight="1" x14ac:dyDescent="0.35">
      <c r="A230" s="290">
        <v>2</v>
      </c>
      <c r="B230" s="291" t="s">
        <v>970</v>
      </c>
      <c r="C230" s="293"/>
      <c r="D230" s="293" t="s">
        <v>148</v>
      </c>
      <c r="E230" s="293" t="s">
        <v>149</v>
      </c>
      <c r="F230" s="293" t="s">
        <v>118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147</v>
      </c>
      <c r="D231" s="293" t="s">
        <v>200</v>
      </c>
      <c r="E231" s="293" t="s">
        <v>1010</v>
      </c>
      <c r="F231" s="293" t="s">
        <v>1011</v>
      </c>
      <c r="G231" s="293" t="s">
        <v>150</v>
      </c>
      <c r="H231" s="293" t="s">
        <v>151</v>
      </c>
      <c r="I231" s="293" t="s">
        <v>152</v>
      </c>
    </row>
    <row r="232" spans="1:9" ht="20.149999999999999" customHeight="1" x14ac:dyDescent="0.35">
      <c r="A232" s="279">
        <v>3</v>
      </c>
      <c r="B232" s="287" t="s">
        <v>974</v>
      </c>
      <c r="C232" s="289" t="s">
        <v>1012</v>
      </c>
      <c r="D232" s="289" t="s">
        <v>1013</v>
      </c>
      <c r="E232" s="299"/>
      <c r="F232" s="299"/>
      <c r="G232" s="299"/>
      <c r="H232" s="289" t="s">
        <v>244</v>
      </c>
      <c r="I232" s="299"/>
    </row>
    <row r="233" spans="1:9" ht="20.149999999999999" customHeight="1" x14ac:dyDescent="0.35">
      <c r="A233" s="279">
        <v>4</v>
      </c>
      <c r="B233" s="287" t="s">
        <v>245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87934</v>
      </c>
      <c r="I233" s="299"/>
    </row>
    <row r="234" spans="1:9" ht="20.149999999999999" customHeight="1" x14ac:dyDescent="0.35">
      <c r="A234" s="279">
        <v>5</v>
      </c>
      <c r="B234" s="287" t="s">
        <v>246</v>
      </c>
      <c r="C234" s="294">
        <f>data!AZ60</f>
        <v>0</v>
      </c>
      <c r="D234" s="294">
        <f>data!BA60</f>
        <v>1.77</v>
      </c>
      <c r="E234" s="294">
        <f>data!BB60</f>
        <v>5.0199999999999996</v>
      </c>
      <c r="F234" s="294">
        <f>data!BC60</f>
        <v>0</v>
      </c>
      <c r="G234" s="294">
        <f>data!BD60</f>
        <v>3.44</v>
      </c>
      <c r="H234" s="294">
        <f>data!BE60</f>
        <v>6.02</v>
      </c>
      <c r="I234" s="294">
        <f>data!BF60</f>
        <v>14.71</v>
      </c>
    </row>
    <row r="235" spans="1:9" ht="20.149999999999999" customHeight="1" x14ac:dyDescent="0.35">
      <c r="A235" s="279">
        <v>6</v>
      </c>
      <c r="B235" s="287" t="s">
        <v>247</v>
      </c>
      <c r="C235" s="287">
        <f>data!AZ61</f>
        <v>0</v>
      </c>
      <c r="D235" s="287">
        <f>data!BA61</f>
        <v>93791</v>
      </c>
      <c r="E235" s="287">
        <f>data!BB61</f>
        <v>609463</v>
      </c>
      <c r="F235" s="287">
        <f>data!BC61</f>
        <v>0</v>
      </c>
      <c r="G235" s="287">
        <f>data!BD61</f>
        <v>199213</v>
      </c>
      <c r="H235" s="287">
        <f>data!BE61</f>
        <v>442085</v>
      </c>
      <c r="I235" s="287">
        <f>data!BF61</f>
        <v>695485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23988</v>
      </c>
      <c r="E236" s="287">
        <f>data!BB62</f>
        <v>155875</v>
      </c>
      <c r="F236" s="287">
        <f>data!BC62</f>
        <v>0</v>
      </c>
      <c r="G236" s="287">
        <f>data!BD62</f>
        <v>50950</v>
      </c>
      <c r="H236" s="287">
        <f>data!BE62</f>
        <v>113067</v>
      </c>
      <c r="I236" s="287">
        <f>data!BF62</f>
        <v>177876</v>
      </c>
    </row>
    <row r="237" spans="1:9" ht="20.149999999999999" customHeight="1" x14ac:dyDescent="0.35">
      <c r="A237" s="279">
        <v>8</v>
      </c>
      <c r="B237" s="287" t="s">
        <v>248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249</v>
      </c>
      <c r="C238" s="287">
        <f>data!AZ64</f>
        <v>0</v>
      </c>
      <c r="D238" s="287">
        <f>data!BA64</f>
        <v>19358</v>
      </c>
      <c r="E238" s="287">
        <f>data!BB64</f>
        <v>6262</v>
      </c>
      <c r="F238" s="287">
        <f>data!BC64</f>
        <v>0</v>
      </c>
      <c r="G238" s="287">
        <f>data!BD64</f>
        <v>795</v>
      </c>
      <c r="H238" s="287">
        <f>data!BE64</f>
        <v>29621</v>
      </c>
      <c r="I238" s="287">
        <f>data!BF64</f>
        <v>51263</v>
      </c>
    </row>
    <row r="239" spans="1:9" ht="20.149999999999999" customHeight="1" x14ac:dyDescent="0.35">
      <c r="A239" s="279">
        <v>10</v>
      </c>
      <c r="B239" s="287" t="s">
        <v>496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582755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497</v>
      </c>
      <c r="C240" s="287">
        <f>data!AZ66</f>
        <v>0</v>
      </c>
      <c r="D240" s="287">
        <f>data!BA66</f>
        <v>6165</v>
      </c>
      <c r="E240" s="287">
        <f>data!BB66</f>
        <v>127</v>
      </c>
      <c r="F240" s="287">
        <f>data!BC66</f>
        <v>0</v>
      </c>
      <c r="G240" s="287">
        <f>data!BD66</f>
        <v>103737</v>
      </c>
      <c r="H240" s="287">
        <f>data!BE66</f>
        <v>281435</v>
      </c>
      <c r="I240" s="287">
        <f>data!BF66</f>
        <v>60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0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975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28240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976</v>
      </c>
      <c r="C243" s="287">
        <f>data!AZ69</f>
        <v>0</v>
      </c>
      <c r="D243" s="287">
        <f>data!BA69</f>
        <v>118</v>
      </c>
      <c r="E243" s="287">
        <f>data!BB69</f>
        <v>856</v>
      </c>
      <c r="F243" s="287">
        <f>data!BC69</f>
        <v>0</v>
      </c>
      <c r="G243" s="287">
        <f>data!BD69</f>
        <v>2605</v>
      </c>
      <c r="H243" s="287">
        <f>data!BE69</f>
        <v>245</v>
      </c>
      <c r="I243" s="287">
        <f>data!BF69</f>
        <v>1133</v>
      </c>
    </row>
    <row r="244" spans="1:9" ht="20.149999999999999" customHeight="1" x14ac:dyDescent="0.35">
      <c r="A244" s="279">
        <v>15</v>
      </c>
      <c r="B244" s="287" t="s">
        <v>268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977</v>
      </c>
      <c r="C245" s="287">
        <f>data!AZ85</f>
        <v>0</v>
      </c>
      <c r="D245" s="287">
        <f>data!BA85</f>
        <v>143420</v>
      </c>
      <c r="E245" s="287">
        <f>data!BB85</f>
        <v>772583</v>
      </c>
      <c r="F245" s="287">
        <f>data!BC85</f>
        <v>0</v>
      </c>
      <c r="G245" s="287">
        <f>data!BD85</f>
        <v>357300</v>
      </c>
      <c r="H245" s="287">
        <f>data!BE85</f>
        <v>1477448</v>
      </c>
      <c r="I245" s="287">
        <f>data!BF85</f>
        <v>925817</v>
      </c>
    </row>
    <row r="246" spans="1:9" ht="20.149999999999999" customHeight="1" x14ac:dyDescent="0.35">
      <c r="A246" s="279">
        <v>17</v>
      </c>
      <c r="B246" s="287" t="s">
        <v>270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978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979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980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981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982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983</v>
      </c>
      <c r="C252" s="303">
        <f>data!AZ90</f>
        <v>1263</v>
      </c>
      <c r="D252" s="303">
        <f>data!BA90</f>
        <v>695</v>
      </c>
      <c r="E252" s="303">
        <f>data!BB90</f>
        <v>14</v>
      </c>
      <c r="F252" s="303">
        <f>data!BC90</f>
        <v>0</v>
      </c>
      <c r="G252" s="303">
        <f>data!BD90</f>
        <v>1186</v>
      </c>
      <c r="H252" s="303">
        <f>data!BE90</f>
        <v>20395</v>
      </c>
      <c r="I252" s="303">
        <f>data!BF90</f>
        <v>535</v>
      </c>
    </row>
    <row r="253" spans="1:9" ht="20.149999999999999" customHeight="1" x14ac:dyDescent="0.35">
      <c r="A253" s="279">
        <v>23</v>
      </c>
      <c r="B253" s="287" t="s">
        <v>984</v>
      </c>
      <c r="C253" s="303">
        <f>data!AZ91</f>
        <v>24859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985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986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278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968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1014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Newport Hospital &amp; Health Services</v>
      </c>
      <c r="G260" s="286"/>
      <c r="H260" s="285" t="str">
        <f>"FYE: "&amp;data!C96</f>
        <v>FYE: 12/31/2021</v>
      </c>
    </row>
    <row r="261" spans="1:9" ht="20.149999999999999" customHeight="1" x14ac:dyDescent="0.35">
      <c r="A261" s="279">
        <v>1</v>
      </c>
      <c r="B261" s="287" t="s">
        <v>220</v>
      </c>
      <c r="C261" s="289" t="s">
        <v>76</v>
      </c>
      <c r="D261" s="289" t="s">
        <v>77</v>
      </c>
      <c r="E261" s="289" t="s">
        <v>78</v>
      </c>
      <c r="F261" s="289" t="s">
        <v>79</v>
      </c>
      <c r="G261" s="289" t="s">
        <v>80</v>
      </c>
      <c r="H261" s="289" t="s">
        <v>81</v>
      </c>
      <c r="I261" s="289" t="s">
        <v>82</v>
      </c>
    </row>
    <row r="262" spans="1:9" ht="20.149999999999999" customHeight="1" x14ac:dyDescent="0.35">
      <c r="A262" s="290">
        <v>2</v>
      </c>
      <c r="B262" s="291" t="s">
        <v>970</v>
      </c>
      <c r="C262" s="293" t="s">
        <v>1015</v>
      </c>
      <c r="D262" s="293" t="s">
        <v>154</v>
      </c>
      <c r="E262" s="293" t="s">
        <v>155</v>
      </c>
      <c r="F262" s="293"/>
      <c r="G262" s="293" t="s">
        <v>157</v>
      </c>
      <c r="H262" s="293"/>
      <c r="I262" s="293" t="s">
        <v>143</v>
      </c>
    </row>
    <row r="263" spans="1:9" ht="20.149999999999999" customHeight="1" x14ac:dyDescent="0.35">
      <c r="A263" s="290"/>
      <c r="B263" s="291"/>
      <c r="C263" s="293" t="s">
        <v>1016</v>
      </c>
      <c r="D263" s="293" t="s">
        <v>201</v>
      </c>
      <c r="E263" s="293" t="s">
        <v>180</v>
      </c>
      <c r="F263" s="293" t="s">
        <v>156</v>
      </c>
      <c r="G263" s="293" t="s">
        <v>202</v>
      </c>
      <c r="H263" s="293" t="s">
        <v>158</v>
      </c>
      <c r="I263" s="293" t="s">
        <v>1017</v>
      </c>
    </row>
    <row r="264" spans="1:9" ht="20.149999999999999" customHeight="1" x14ac:dyDescent="0.35">
      <c r="A264" s="279">
        <v>3</v>
      </c>
      <c r="B264" s="287" t="s">
        <v>974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245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246</v>
      </c>
      <c r="C266" s="294">
        <f>data!BG60</f>
        <v>3.89</v>
      </c>
      <c r="D266" s="294">
        <f>data!BH60</f>
        <v>1.56</v>
      </c>
      <c r="E266" s="294">
        <f>data!BI60</f>
        <v>0</v>
      </c>
      <c r="F266" s="294">
        <f>data!BJ60</f>
        <v>5.56</v>
      </c>
      <c r="G266" s="294">
        <f>data!BK60</f>
        <v>9.75</v>
      </c>
      <c r="H266" s="294">
        <f>data!BL60</f>
        <v>7.78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247</v>
      </c>
      <c r="C267" s="287">
        <f>data!BG61</f>
        <v>345962</v>
      </c>
      <c r="D267" s="287">
        <f>data!BH61</f>
        <v>159509</v>
      </c>
      <c r="E267" s="287">
        <f>data!BI61</f>
        <v>0</v>
      </c>
      <c r="F267" s="287">
        <f>data!BJ61</f>
        <v>668117</v>
      </c>
      <c r="G267" s="287">
        <f>data!BK61</f>
        <v>559581</v>
      </c>
      <c r="H267" s="287">
        <f>data!BL61</f>
        <v>393845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88483</v>
      </c>
      <c r="D268" s="287">
        <f>data!BH62</f>
        <v>40796</v>
      </c>
      <c r="E268" s="287">
        <f>data!BI62</f>
        <v>0</v>
      </c>
      <c r="F268" s="287">
        <f>data!BJ62</f>
        <v>170877</v>
      </c>
      <c r="G268" s="287">
        <f>data!BK62</f>
        <v>143118</v>
      </c>
      <c r="H268" s="287">
        <f>data!BL62</f>
        <v>100729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248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38255</v>
      </c>
      <c r="G269" s="287">
        <f>data!BK63</f>
        <v>53199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249</v>
      </c>
      <c r="C270" s="287">
        <f>data!BG64</f>
        <v>28507</v>
      </c>
      <c r="D270" s="287">
        <f>data!BH64</f>
        <v>28598</v>
      </c>
      <c r="E270" s="287">
        <f>data!BI64</f>
        <v>0</v>
      </c>
      <c r="F270" s="287">
        <f>data!BJ64</f>
        <v>9074</v>
      </c>
      <c r="G270" s="287">
        <f>data!BK64</f>
        <v>20679</v>
      </c>
      <c r="H270" s="287">
        <f>data!BL64</f>
        <v>14480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496</v>
      </c>
      <c r="C271" s="287">
        <f>data!BG65</f>
        <v>50190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12908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497</v>
      </c>
      <c r="C272" s="287">
        <f>data!BG66</f>
        <v>2699973</v>
      </c>
      <c r="D272" s="287">
        <f>data!BH66</f>
        <v>8911</v>
      </c>
      <c r="E272" s="287">
        <f>data!BI66</f>
        <v>0</v>
      </c>
      <c r="F272" s="287">
        <f>data!BJ66</f>
        <v>161807</v>
      </c>
      <c r="G272" s="287">
        <f>data!BK66</f>
        <v>136128</v>
      </c>
      <c r="H272" s="287">
        <f>data!BL66</f>
        <v>26052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975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2990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976</v>
      </c>
      <c r="C275" s="287">
        <f>data!BG69</f>
        <v>1700</v>
      </c>
      <c r="D275" s="287">
        <f>data!BH69</f>
        <v>0</v>
      </c>
      <c r="E275" s="287">
        <f>data!BI69</f>
        <v>0</v>
      </c>
      <c r="F275" s="287">
        <f>data!BJ69</f>
        <v>-722</v>
      </c>
      <c r="G275" s="287">
        <f>data!BK69</f>
        <v>21798</v>
      </c>
      <c r="H275" s="287">
        <f>data!BL69</f>
        <v>561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268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977</v>
      </c>
      <c r="C277" s="287">
        <f>data!BG85</f>
        <v>3214815</v>
      </c>
      <c r="D277" s="287">
        <f>data!BH85</f>
        <v>237814</v>
      </c>
      <c r="E277" s="287">
        <f>data!BI85</f>
        <v>0</v>
      </c>
      <c r="F277" s="287">
        <f>data!BJ85</f>
        <v>1047408</v>
      </c>
      <c r="G277" s="287">
        <f>data!BK85</f>
        <v>950401</v>
      </c>
      <c r="H277" s="287">
        <f>data!BL85</f>
        <v>535667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270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978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979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980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981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982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983</v>
      </c>
      <c r="C284" s="303">
        <f>data!BG90</f>
        <v>944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3396</v>
      </c>
      <c r="H284" s="303">
        <f>data!BL90</f>
        <v>1586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984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985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986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278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968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1018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Newport Hospital &amp; Health Services</v>
      </c>
      <c r="G292" s="286"/>
      <c r="H292" s="285" t="str">
        <f>"FYE: "&amp;data!C96</f>
        <v>FYE: 12/31/2021</v>
      </c>
    </row>
    <row r="293" spans="1:9" ht="20.149999999999999" customHeight="1" x14ac:dyDescent="0.35">
      <c r="A293" s="279">
        <v>1</v>
      </c>
      <c r="B293" s="287" t="s">
        <v>220</v>
      </c>
      <c r="C293" s="289" t="s">
        <v>83</v>
      </c>
      <c r="D293" s="289" t="s">
        <v>84</v>
      </c>
      <c r="E293" s="289" t="s">
        <v>85</v>
      </c>
      <c r="F293" s="289" t="s">
        <v>86</v>
      </c>
      <c r="G293" s="289" t="s">
        <v>87</v>
      </c>
      <c r="H293" s="289" t="s">
        <v>88</v>
      </c>
      <c r="I293" s="289" t="s">
        <v>89</v>
      </c>
    </row>
    <row r="294" spans="1:9" ht="20.149999999999999" customHeight="1" x14ac:dyDescent="0.35">
      <c r="A294" s="290">
        <v>2</v>
      </c>
      <c r="B294" s="291" t="s">
        <v>970</v>
      </c>
      <c r="C294" s="293" t="s">
        <v>159</v>
      </c>
      <c r="D294" s="293" t="s">
        <v>160</v>
      </c>
      <c r="E294" s="293" t="s">
        <v>161</v>
      </c>
      <c r="F294" s="293" t="s">
        <v>162</v>
      </c>
      <c r="G294" s="293"/>
      <c r="H294" s="293" t="s">
        <v>164</v>
      </c>
      <c r="I294" s="293" t="s">
        <v>165</v>
      </c>
    </row>
    <row r="295" spans="1:9" ht="20.149999999999999" customHeight="1" x14ac:dyDescent="0.35">
      <c r="A295" s="290"/>
      <c r="B295" s="291"/>
      <c r="C295" s="293" t="s">
        <v>1019</v>
      </c>
      <c r="D295" s="293" t="s">
        <v>205</v>
      </c>
      <c r="E295" s="293" t="s">
        <v>206</v>
      </c>
      <c r="F295" s="293" t="s">
        <v>207</v>
      </c>
      <c r="G295" s="293" t="s">
        <v>163</v>
      </c>
      <c r="H295" s="293" t="s">
        <v>208</v>
      </c>
      <c r="I295" s="293" t="s">
        <v>180</v>
      </c>
    </row>
    <row r="296" spans="1:9" ht="20.149999999999999" customHeight="1" x14ac:dyDescent="0.35">
      <c r="A296" s="279">
        <v>3</v>
      </c>
      <c r="B296" s="287" t="s">
        <v>974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245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246</v>
      </c>
      <c r="C298" s="294">
        <f>data!BN60</f>
        <v>7.98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5.13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247</v>
      </c>
      <c r="C299" s="287">
        <f>data!BN61</f>
        <v>752786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487318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192531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124636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248</v>
      </c>
      <c r="C301" s="287">
        <f>data!BN63</f>
        <v>71012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249</v>
      </c>
      <c r="C302" s="287">
        <f>data!BN64</f>
        <v>50500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8031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496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497</v>
      </c>
      <c r="C304" s="287">
        <f>data!BN66</f>
        <v>174121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151723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975</v>
      </c>
      <c r="C306" s="287">
        <f>data!BN68</f>
        <v>3484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976</v>
      </c>
      <c r="C307" s="287">
        <f>data!BN69</f>
        <v>162498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44984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268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977</v>
      </c>
      <c r="C309" s="287">
        <f>data!BN85</f>
        <v>1406932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816692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270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978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979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980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981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982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983</v>
      </c>
      <c r="C316" s="303">
        <f>data!BN90</f>
        <v>5548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3375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984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985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986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278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968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1020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Newport Hospital &amp; Health Services</v>
      </c>
      <c r="G324" s="286"/>
      <c r="H324" s="285" t="str">
        <f>"FYE: "&amp;data!C96</f>
        <v>FYE: 12/31/2021</v>
      </c>
    </row>
    <row r="325" spans="1:9" ht="20.149999999999999" customHeight="1" x14ac:dyDescent="0.35">
      <c r="A325" s="279">
        <v>1</v>
      </c>
      <c r="B325" s="287" t="s">
        <v>220</v>
      </c>
      <c r="C325" s="289" t="s">
        <v>90</v>
      </c>
      <c r="D325" s="289" t="s">
        <v>91</v>
      </c>
      <c r="E325" s="289" t="s">
        <v>92</v>
      </c>
      <c r="F325" s="289" t="s">
        <v>93</v>
      </c>
      <c r="G325" s="289" t="s">
        <v>94</v>
      </c>
      <c r="H325" s="289" t="s">
        <v>95</v>
      </c>
      <c r="I325" s="289" t="s">
        <v>96</v>
      </c>
    </row>
    <row r="326" spans="1:9" ht="20.149999999999999" customHeight="1" x14ac:dyDescent="0.35">
      <c r="A326" s="290">
        <v>2</v>
      </c>
      <c r="B326" s="291" t="s">
        <v>970</v>
      </c>
      <c r="C326" s="293" t="s">
        <v>166</v>
      </c>
      <c r="D326" s="293" t="s">
        <v>166</v>
      </c>
      <c r="E326" s="293" t="s">
        <v>166</v>
      </c>
      <c r="F326" s="293" t="s">
        <v>167</v>
      </c>
      <c r="G326" s="293" t="s">
        <v>168</v>
      </c>
      <c r="H326" s="293" t="s">
        <v>169</v>
      </c>
      <c r="I326" s="293" t="s">
        <v>170</v>
      </c>
    </row>
    <row r="327" spans="1:9" ht="20.149999999999999" customHeight="1" x14ac:dyDescent="0.35">
      <c r="A327" s="290"/>
      <c r="B327" s="291"/>
      <c r="C327" s="293" t="s">
        <v>209</v>
      </c>
      <c r="D327" s="293" t="s">
        <v>210</v>
      </c>
      <c r="E327" s="293" t="s">
        <v>211</v>
      </c>
      <c r="F327" s="293" t="s">
        <v>162</v>
      </c>
      <c r="G327" s="293" t="s">
        <v>1019</v>
      </c>
      <c r="H327" s="293" t="s">
        <v>163</v>
      </c>
      <c r="I327" s="293" t="s">
        <v>212</v>
      </c>
    </row>
    <row r="328" spans="1:9" ht="20.149999999999999" customHeight="1" x14ac:dyDescent="0.35">
      <c r="A328" s="279">
        <v>3</v>
      </c>
      <c r="B328" s="287" t="s">
        <v>974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245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246</v>
      </c>
      <c r="C330" s="294">
        <f>data!BU60</f>
        <v>0</v>
      </c>
      <c r="D330" s="294">
        <f>data!BV60</f>
        <v>4.42</v>
      </c>
      <c r="E330" s="294">
        <f>data!BW60</f>
        <v>0</v>
      </c>
      <c r="F330" s="294">
        <f>data!BX60</f>
        <v>0</v>
      </c>
      <c r="G330" s="294">
        <f>data!BY60</f>
        <v>5.57</v>
      </c>
      <c r="H330" s="294">
        <f>data!BZ60</f>
        <v>0</v>
      </c>
      <c r="I330" s="294">
        <f>data!CA60</f>
        <v>0.73</v>
      </c>
    </row>
    <row r="331" spans="1:9" ht="20.149999999999999" customHeight="1" x14ac:dyDescent="0.35">
      <c r="A331" s="279">
        <v>6</v>
      </c>
      <c r="B331" s="287" t="s">
        <v>247</v>
      </c>
      <c r="C331" s="306">
        <f>data!BU61</f>
        <v>0</v>
      </c>
      <c r="D331" s="306">
        <f>data!BV61</f>
        <v>315321</v>
      </c>
      <c r="E331" s="306">
        <f>data!BW61</f>
        <v>0</v>
      </c>
      <c r="F331" s="306">
        <f>data!BX61</f>
        <v>0</v>
      </c>
      <c r="G331" s="306">
        <f>data!BY61</f>
        <v>515466</v>
      </c>
      <c r="H331" s="306">
        <f>data!BZ61</f>
        <v>0</v>
      </c>
      <c r="I331" s="306">
        <f>data!CA61</f>
        <v>83162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80646</v>
      </c>
      <c r="E332" s="306">
        <f>data!BW62</f>
        <v>0</v>
      </c>
      <c r="F332" s="306">
        <f>data!BX62</f>
        <v>0</v>
      </c>
      <c r="G332" s="306">
        <f>data!BY62</f>
        <v>131835</v>
      </c>
      <c r="H332" s="306">
        <f>data!BZ62</f>
        <v>0</v>
      </c>
      <c r="I332" s="306">
        <f>data!CA62</f>
        <v>21269</v>
      </c>
    </row>
    <row r="333" spans="1:9" ht="20.149999999999999" customHeight="1" x14ac:dyDescent="0.35">
      <c r="A333" s="279">
        <v>8</v>
      </c>
      <c r="B333" s="287" t="s">
        <v>248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24675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249</v>
      </c>
      <c r="C334" s="306">
        <f>data!BU64</f>
        <v>0</v>
      </c>
      <c r="D334" s="306">
        <f>data!BV64</f>
        <v>2185</v>
      </c>
      <c r="E334" s="306">
        <f>data!BW64</f>
        <v>0</v>
      </c>
      <c r="F334" s="306">
        <f>data!BX64</f>
        <v>0</v>
      </c>
      <c r="G334" s="306">
        <f>data!BY64</f>
        <v>16574</v>
      </c>
      <c r="H334" s="306">
        <f>data!BZ64</f>
        <v>0</v>
      </c>
      <c r="I334" s="306">
        <f>data!CA64</f>
        <v>4256</v>
      </c>
    </row>
    <row r="335" spans="1:9" ht="20.149999999999999" customHeight="1" x14ac:dyDescent="0.35">
      <c r="A335" s="279">
        <v>10</v>
      </c>
      <c r="B335" s="287" t="s">
        <v>496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497</v>
      </c>
      <c r="C336" s="306">
        <f>data!BU66</f>
        <v>0</v>
      </c>
      <c r="D336" s="306">
        <f>data!BV66</f>
        <v>75706</v>
      </c>
      <c r="E336" s="306">
        <f>data!BW66</f>
        <v>0</v>
      </c>
      <c r="F336" s="306">
        <f>data!BX66</f>
        <v>0</v>
      </c>
      <c r="G336" s="306">
        <f>data!BY66</f>
        <v>9086</v>
      </c>
      <c r="H336" s="306">
        <f>data!BZ66</f>
        <v>0</v>
      </c>
      <c r="I336" s="306">
        <f>data!CA66</f>
        <v>43381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975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976</v>
      </c>
      <c r="C339" s="306">
        <f>data!BU69</f>
        <v>0</v>
      </c>
      <c r="D339" s="306">
        <f>data!BV69</f>
        <v>7198</v>
      </c>
      <c r="E339" s="306">
        <f>data!BW69</f>
        <v>0</v>
      </c>
      <c r="F339" s="306">
        <f>data!BX69</f>
        <v>0</v>
      </c>
      <c r="G339" s="306">
        <f>data!BY69</f>
        <v>159008</v>
      </c>
      <c r="H339" s="306">
        <f>data!BZ69</f>
        <v>0</v>
      </c>
      <c r="I339" s="306">
        <f>data!CA69</f>
        <v>37800</v>
      </c>
    </row>
    <row r="340" spans="1:9" ht="20.149999999999999" customHeight="1" x14ac:dyDescent="0.35">
      <c r="A340" s="279">
        <v>15</v>
      </c>
      <c r="B340" s="287" t="s">
        <v>268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977</v>
      </c>
      <c r="C341" s="287">
        <f>data!BU85</f>
        <v>0</v>
      </c>
      <c r="D341" s="287">
        <f>data!BV85</f>
        <v>481056</v>
      </c>
      <c r="E341" s="287">
        <f>data!BW85</f>
        <v>0</v>
      </c>
      <c r="F341" s="287">
        <f>data!BX85</f>
        <v>0</v>
      </c>
      <c r="G341" s="287">
        <f>data!BY85</f>
        <v>856644</v>
      </c>
      <c r="H341" s="287">
        <f>data!BZ85</f>
        <v>0</v>
      </c>
      <c r="I341" s="287">
        <f>data!CA85</f>
        <v>189868</v>
      </c>
    </row>
    <row r="342" spans="1:9" ht="20.149999999999999" customHeight="1" x14ac:dyDescent="0.35">
      <c r="A342" s="279">
        <v>17</v>
      </c>
      <c r="B342" s="287" t="s">
        <v>270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978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979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980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981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982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983</v>
      </c>
      <c r="C348" s="303">
        <f>data!BU90</f>
        <v>0</v>
      </c>
      <c r="D348" s="303">
        <f>data!BV90</f>
        <v>1949</v>
      </c>
      <c r="E348" s="303">
        <f>data!BW90</f>
        <v>0</v>
      </c>
      <c r="F348" s="303">
        <f>data!BX90</f>
        <v>0</v>
      </c>
      <c r="G348" s="303">
        <f>data!BY90</f>
        <v>1341</v>
      </c>
      <c r="H348" s="303">
        <f>data!BZ90</f>
        <v>0</v>
      </c>
      <c r="I348" s="303">
        <f>data!CA90</f>
        <v>927</v>
      </c>
    </row>
    <row r="349" spans="1:9" ht="20.149999999999999" customHeight="1" x14ac:dyDescent="0.35">
      <c r="A349" s="279">
        <v>23</v>
      </c>
      <c r="B349" s="287" t="s">
        <v>984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985</v>
      </c>
      <c r="C350" s="303">
        <f>data!BU92</f>
        <v>0</v>
      </c>
      <c r="D350" s="303">
        <f>data!BV92</f>
        <v>549</v>
      </c>
      <c r="E350" s="303">
        <f>data!BW92</f>
        <v>0</v>
      </c>
      <c r="F350" s="303">
        <f>data!BX92</f>
        <v>0</v>
      </c>
      <c r="G350" s="303">
        <f>data!BY92</f>
        <v>102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986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278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968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1021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Newport Hospital &amp; Health Services</v>
      </c>
      <c r="G356" s="286"/>
      <c r="H356" s="285" t="str">
        <f>"FYE: "&amp;data!C96</f>
        <v>FYE: 12/31/2021</v>
      </c>
    </row>
    <row r="357" spans="1:9" ht="20.149999999999999" customHeight="1" x14ac:dyDescent="0.35">
      <c r="A357" s="279">
        <v>1</v>
      </c>
      <c r="B357" s="287" t="s">
        <v>220</v>
      </c>
      <c r="C357" s="289" t="s">
        <v>97</v>
      </c>
      <c r="D357" s="289" t="s">
        <v>98</v>
      </c>
      <c r="E357" s="289" t="s">
        <v>99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970</v>
      </c>
      <c r="C358" s="293" t="s">
        <v>171</v>
      </c>
      <c r="D358" s="293" t="s">
        <v>143</v>
      </c>
      <c r="E358" s="293" t="s">
        <v>222</v>
      </c>
      <c r="F358" s="308"/>
      <c r="G358" s="308"/>
      <c r="H358" s="308"/>
      <c r="I358" s="293" t="s">
        <v>172</v>
      </c>
    </row>
    <row r="359" spans="1:9" ht="20.149999999999999" customHeight="1" x14ac:dyDescent="0.35">
      <c r="A359" s="290"/>
      <c r="B359" s="291"/>
      <c r="C359" s="293" t="s">
        <v>212</v>
      </c>
      <c r="D359" s="293" t="s">
        <v>1022</v>
      </c>
      <c r="E359" s="293" t="s">
        <v>224</v>
      </c>
      <c r="F359" s="308"/>
      <c r="G359" s="308"/>
      <c r="H359" s="308"/>
      <c r="I359" s="293" t="s">
        <v>214</v>
      </c>
    </row>
    <row r="360" spans="1:9" ht="20.149999999999999" customHeight="1" x14ac:dyDescent="0.35">
      <c r="A360" s="279">
        <v>3</v>
      </c>
      <c r="B360" s="287" t="s">
        <v>974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245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246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269.55000000000007</v>
      </c>
    </row>
    <row r="363" spans="1:9" ht="20.149999999999999" customHeight="1" x14ac:dyDescent="0.35">
      <c r="A363" s="279">
        <v>6</v>
      </c>
      <c r="B363" s="287" t="s">
        <v>247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23554538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6024272</v>
      </c>
    </row>
    <row r="365" spans="1:9" ht="20.149999999999999" customHeight="1" x14ac:dyDescent="0.35">
      <c r="A365" s="279">
        <v>8</v>
      </c>
      <c r="B365" s="287" t="s">
        <v>248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1542916</v>
      </c>
    </row>
    <row r="366" spans="1:9" ht="20.149999999999999" customHeight="1" x14ac:dyDescent="0.35">
      <c r="A366" s="279">
        <v>9</v>
      </c>
      <c r="B366" s="287" t="s">
        <v>249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5435837</v>
      </c>
    </row>
    <row r="367" spans="1:9" ht="20.149999999999999" customHeight="1" x14ac:dyDescent="0.35">
      <c r="A367" s="279">
        <v>10</v>
      </c>
      <c r="B367" s="287" t="s">
        <v>496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726532</v>
      </c>
    </row>
    <row r="368" spans="1:9" ht="20.149999999999999" customHeight="1" x14ac:dyDescent="0.35">
      <c r="A368" s="279">
        <v>11</v>
      </c>
      <c r="B368" s="287" t="s">
        <v>497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6528911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0</v>
      </c>
    </row>
    <row r="370" spans="1:9" ht="20.149999999999999" customHeight="1" x14ac:dyDescent="0.35">
      <c r="A370" s="279">
        <v>13</v>
      </c>
      <c r="B370" s="287" t="s">
        <v>975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90971</v>
      </c>
    </row>
    <row r="371" spans="1:9" ht="20.149999999999999" customHeight="1" x14ac:dyDescent="0.35">
      <c r="A371" s="279">
        <v>14</v>
      </c>
      <c r="B371" s="287" t="s">
        <v>976</v>
      </c>
      <c r="C371" s="306">
        <f>data!CB69</f>
        <v>0</v>
      </c>
      <c r="D371" s="306">
        <f>data!CC69</f>
        <v>0</v>
      </c>
      <c r="E371" s="306">
        <f>data!CD69</f>
        <v>974848</v>
      </c>
      <c r="F371" s="311"/>
      <c r="G371" s="311"/>
      <c r="H371" s="311"/>
      <c r="I371" s="306">
        <f>data!CE69</f>
        <v>1710607</v>
      </c>
    </row>
    <row r="372" spans="1:9" ht="20.149999999999999" customHeight="1" x14ac:dyDescent="0.35">
      <c r="A372" s="279">
        <v>15</v>
      </c>
      <c r="B372" s="287" t="s">
        <v>268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977</v>
      </c>
      <c r="C373" s="306">
        <f>data!CB85</f>
        <v>0</v>
      </c>
      <c r="D373" s="306">
        <f>data!CC85</f>
        <v>0</v>
      </c>
      <c r="E373" s="306">
        <f>data!CD85</f>
        <v>974848</v>
      </c>
      <c r="F373" s="311"/>
      <c r="G373" s="311"/>
      <c r="H373" s="311"/>
      <c r="I373" s="287">
        <f>data!CE85</f>
        <v>45614584</v>
      </c>
    </row>
    <row r="374" spans="1:9" ht="20.149999999999999" customHeight="1" x14ac:dyDescent="0.35">
      <c r="A374" s="279">
        <v>17</v>
      </c>
      <c r="B374" s="287" t="s">
        <v>270</v>
      </c>
      <c r="C374" s="311"/>
      <c r="D374" s="311"/>
      <c r="E374" s="311"/>
      <c r="F374" s="311"/>
      <c r="G374" s="311"/>
      <c r="H374" s="311"/>
      <c r="I374" s="287">
        <f>data!CE86</f>
        <v>1217763</v>
      </c>
    </row>
    <row r="375" spans="1:9" ht="20.149999999999999" customHeight="1" x14ac:dyDescent="0.35">
      <c r="A375" s="279">
        <v>18</v>
      </c>
      <c r="B375" s="287" t="s">
        <v>978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979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15251538</v>
      </c>
    </row>
    <row r="377" spans="1:9" ht="20.149999999999999" customHeight="1" x14ac:dyDescent="0.35">
      <c r="A377" s="279">
        <v>20</v>
      </c>
      <c r="B377" s="295" t="s">
        <v>980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49336510</v>
      </c>
    </row>
    <row r="378" spans="1:9" ht="20.149999999999999" customHeight="1" x14ac:dyDescent="0.35">
      <c r="A378" s="279">
        <v>21</v>
      </c>
      <c r="B378" s="295" t="s">
        <v>981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64588048</v>
      </c>
    </row>
    <row r="379" spans="1:9" ht="20.149999999999999" customHeight="1" x14ac:dyDescent="0.35">
      <c r="A379" s="279" t="s">
        <v>982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983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87934</v>
      </c>
    </row>
    <row r="381" spans="1:9" ht="20.149999999999999" customHeight="1" x14ac:dyDescent="0.35">
      <c r="A381" s="279">
        <v>23</v>
      </c>
      <c r="B381" s="287" t="s">
        <v>984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31620</v>
      </c>
    </row>
    <row r="382" spans="1:9" ht="20.149999999999999" customHeight="1" x14ac:dyDescent="0.35">
      <c r="A382" s="279">
        <v>24</v>
      </c>
      <c r="B382" s="287" t="s">
        <v>985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222265</v>
      </c>
    </row>
    <row r="383" spans="1:9" ht="20.149999999999999" customHeight="1" x14ac:dyDescent="0.35">
      <c r="A383" s="279">
        <v>25</v>
      </c>
      <c r="B383" s="287" t="s">
        <v>986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29750</v>
      </c>
    </row>
    <row r="384" spans="1:9" ht="20.149999999999999" customHeight="1" x14ac:dyDescent="0.35">
      <c r="A384" s="279">
        <v>26</v>
      </c>
      <c r="B384" s="287" t="s">
        <v>278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91.750000000000014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8" transitionEvaluation="1" transitionEntry="1" codeName="Sheet12">
    <tabColor rgb="FF92D050"/>
    <pageSetUpPr autoPageBreaks="0" fitToPage="1"/>
  </sheetPr>
  <dimension ref="A1:CF717"/>
  <sheetViews>
    <sheetView topLeftCell="A28" zoomScaleNormal="100" workbookViewId="0">
      <selection activeCell="A34" sqref="A3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1328</v>
      </c>
    </row>
    <row r="7" spans="1:3" x14ac:dyDescent="0.35">
      <c r="A7" s="12" t="s">
        <v>4</v>
      </c>
    </row>
    <row r="8" spans="1:3" x14ac:dyDescent="0.35">
      <c r="A8" s="12" t="s">
        <v>1330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1329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1331</v>
      </c>
    </row>
    <row r="19" spans="1:10" ht="14.5" customHeight="1" x14ac:dyDescent="0.35">
      <c r="A19" s="18" t="s">
        <v>1332</v>
      </c>
    </row>
    <row r="20" spans="1:10" ht="14.5" customHeight="1" x14ac:dyDescent="0.35">
      <c r="A20" s="18" t="s">
        <v>1333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1334</v>
      </c>
      <c r="E24" s="71"/>
      <c r="F24" s="71"/>
      <c r="G24" s="71"/>
    </row>
    <row r="25" spans="1:10" x14ac:dyDescent="0.35">
      <c r="A25" s="18" t="s">
        <v>1335</v>
      </c>
    </row>
    <row r="26" spans="1:10" x14ac:dyDescent="0.35">
      <c r="A26" s="18" t="s">
        <v>1336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1337</v>
      </c>
      <c r="C29" s="17"/>
    </row>
    <row r="30" spans="1:10" x14ac:dyDescent="0.35">
      <c r="C30" s="17"/>
    </row>
    <row r="31" spans="1:10" x14ac:dyDescent="0.35">
      <c r="A31" s="12" t="s">
        <v>1347</v>
      </c>
      <c r="C31" s="333" t="s">
        <v>1361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1340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1338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1341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1339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333" t="s">
        <v>1362</v>
      </c>
      <c r="C44" s="17"/>
    </row>
    <row r="45" spans="1:83" x14ac:dyDescent="0.35">
      <c r="A45" s="20"/>
      <c r="B45" s="20"/>
      <c r="C45" s="21" t="s">
        <v>20</v>
      </c>
      <c r="D45" s="22" t="s">
        <v>21</v>
      </c>
      <c r="E45" s="22" t="s">
        <v>22</v>
      </c>
      <c r="F45" s="22" t="s">
        <v>23</v>
      </c>
      <c r="G45" s="22" t="s">
        <v>24</v>
      </c>
      <c r="H45" s="22" t="s">
        <v>25</v>
      </c>
      <c r="I45" s="22" t="s">
        <v>26</v>
      </c>
      <c r="J45" s="22" t="s">
        <v>27</v>
      </c>
      <c r="K45" s="22" t="s">
        <v>28</v>
      </c>
      <c r="L45" s="22" t="s">
        <v>29</v>
      </c>
      <c r="M45" s="22" t="s">
        <v>30</v>
      </c>
      <c r="N45" s="22" t="s">
        <v>31</v>
      </c>
      <c r="O45" s="22" t="s">
        <v>32</v>
      </c>
      <c r="P45" s="22" t="s">
        <v>33</v>
      </c>
      <c r="Q45" s="22" t="s">
        <v>34</v>
      </c>
      <c r="R45" s="22" t="s">
        <v>35</v>
      </c>
      <c r="S45" s="22" t="s">
        <v>36</v>
      </c>
      <c r="T45" s="22" t="s">
        <v>37</v>
      </c>
      <c r="U45" s="22" t="s">
        <v>38</v>
      </c>
      <c r="V45" s="22" t="s">
        <v>39</v>
      </c>
      <c r="W45" s="22" t="s">
        <v>40</v>
      </c>
      <c r="X45" s="22" t="s">
        <v>41</v>
      </c>
      <c r="Y45" s="22" t="s">
        <v>42</v>
      </c>
      <c r="Z45" s="22" t="s">
        <v>43</v>
      </c>
      <c r="AA45" s="22" t="s">
        <v>44</v>
      </c>
      <c r="AB45" s="22" t="s">
        <v>45</v>
      </c>
      <c r="AC45" s="22" t="s">
        <v>46</v>
      </c>
      <c r="AD45" s="22" t="s">
        <v>47</v>
      </c>
      <c r="AE45" s="22" t="s">
        <v>48</v>
      </c>
      <c r="AF45" s="22" t="s">
        <v>49</v>
      </c>
      <c r="AG45" s="22" t="s">
        <v>50</v>
      </c>
      <c r="AH45" s="22" t="s">
        <v>51</v>
      </c>
      <c r="AI45" s="22" t="s">
        <v>52</v>
      </c>
      <c r="AJ45" s="22" t="s">
        <v>53</v>
      </c>
      <c r="AK45" s="22" t="s">
        <v>54</v>
      </c>
      <c r="AL45" s="22" t="s">
        <v>55</v>
      </c>
      <c r="AM45" s="22" t="s">
        <v>56</v>
      </c>
      <c r="AN45" s="22" t="s">
        <v>57</v>
      </c>
      <c r="AO45" s="22" t="s">
        <v>58</v>
      </c>
      <c r="AP45" s="22" t="s">
        <v>59</v>
      </c>
      <c r="AQ45" s="22" t="s">
        <v>60</v>
      </c>
      <c r="AR45" s="22" t="s">
        <v>61</v>
      </c>
      <c r="AS45" s="22" t="s">
        <v>62</v>
      </c>
      <c r="AT45" s="22" t="s">
        <v>63</v>
      </c>
      <c r="AU45" s="22" t="s">
        <v>64</v>
      </c>
      <c r="AV45" s="22" t="s">
        <v>65</v>
      </c>
      <c r="AW45" s="22" t="s">
        <v>66</v>
      </c>
      <c r="AX45" s="22" t="s">
        <v>67</v>
      </c>
      <c r="AY45" s="22" t="s">
        <v>68</v>
      </c>
      <c r="AZ45" s="22" t="s">
        <v>69</v>
      </c>
      <c r="BA45" s="22" t="s">
        <v>70</v>
      </c>
      <c r="BB45" s="22" t="s">
        <v>71</v>
      </c>
      <c r="BC45" s="22" t="s">
        <v>72</v>
      </c>
      <c r="BD45" s="22" t="s">
        <v>73</v>
      </c>
      <c r="BE45" s="22" t="s">
        <v>74</v>
      </c>
      <c r="BF45" s="22" t="s">
        <v>75</v>
      </c>
      <c r="BG45" s="22" t="s">
        <v>76</v>
      </c>
      <c r="BH45" s="22" t="s">
        <v>77</v>
      </c>
      <c r="BI45" s="22" t="s">
        <v>78</v>
      </c>
      <c r="BJ45" s="22" t="s">
        <v>79</v>
      </c>
      <c r="BK45" s="22" t="s">
        <v>80</v>
      </c>
      <c r="BL45" s="22" t="s">
        <v>81</v>
      </c>
      <c r="BM45" s="22" t="s">
        <v>82</v>
      </c>
      <c r="BN45" s="22" t="s">
        <v>83</v>
      </c>
      <c r="BO45" s="22" t="s">
        <v>84</v>
      </c>
      <c r="BP45" s="22" t="s">
        <v>85</v>
      </c>
      <c r="BQ45" s="22" t="s">
        <v>86</v>
      </c>
      <c r="BR45" s="22" t="s">
        <v>87</v>
      </c>
      <c r="BS45" s="22" t="s">
        <v>88</v>
      </c>
      <c r="BT45" s="22" t="s">
        <v>89</v>
      </c>
      <c r="BU45" s="22" t="s">
        <v>90</v>
      </c>
      <c r="BV45" s="22" t="s">
        <v>91</v>
      </c>
      <c r="BW45" s="22" t="s">
        <v>92</v>
      </c>
      <c r="BX45" s="22" t="s">
        <v>93</v>
      </c>
      <c r="BY45" s="22" t="s">
        <v>94</v>
      </c>
      <c r="BZ45" s="22" t="s">
        <v>95</v>
      </c>
      <c r="CA45" s="22" t="s">
        <v>96</v>
      </c>
      <c r="CB45" s="22" t="s">
        <v>97</v>
      </c>
      <c r="CC45" s="22" t="s">
        <v>98</v>
      </c>
      <c r="CD45" s="22" t="s">
        <v>99</v>
      </c>
      <c r="CE45" s="22" t="s">
        <v>100</v>
      </c>
    </row>
    <row r="46" spans="1:83" x14ac:dyDescent="0.35">
      <c r="A46" s="20"/>
      <c r="B46" s="23" t="s">
        <v>101</v>
      </c>
      <c r="C46" s="21" t="s">
        <v>102</v>
      </c>
      <c r="D46" s="22" t="s">
        <v>103</v>
      </c>
      <c r="E46" s="22" t="s">
        <v>104</v>
      </c>
      <c r="F46" s="22" t="s">
        <v>105</v>
      </c>
      <c r="G46" s="22" t="s">
        <v>106</v>
      </c>
      <c r="H46" s="22" t="s">
        <v>107</v>
      </c>
      <c r="I46" s="22" t="s">
        <v>108</v>
      </c>
      <c r="J46" s="22" t="s">
        <v>109</v>
      </c>
      <c r="K46" s="22" t="s">
        <v>110</v>
      </c>
      <c r="L46" s="22" t="s">
        <v>111</v>
      </c>
      <c r="M46" s="22" t="s">
        <v>112</v>
      </c>
      <c r="N46" s="22" t="s">
        <v>113</v>
      </c>
      <c r="O46" s="22" t="s">
        <v>114</v>
      </c>
      <c r="P46" s="22" t="s">
        <v>115</v>
      </c>
      <c r="Q46" s="22" t="s">
        <v>116</v>
      </c>
      <c r="R46" s="22" t="s">
        <v>117</v>
      </c>
      <c r="S46" s="22" t="s">
        <v>118</v>
      </c>
      <c r="T46" s="22" t="s">
        <v>119</v>
      </c>
      <c r="U46" s="22" t="s">
        <v>120</v>
      </c>
      <c r="V46" s="22" t="s">
        <v>121</v>
      </c>
      <c r="W46" s="22" t="s">
        <v>122</v>
      </c>
      <c r="X46" s="22" t="s">
        <v>123</v>
      </c>
      <c r="Y46" s="22" t="s">
        <v>124</v>
      </c>
      <c r="Z46" s="22" t="s">
        <v>124</v>
      </c>
      <c r="AA46" s="22" t="s">
        <v>125</v>
      </c>
      <c r="AB46" s="22" t="s">
        <v>126</v>
      </c>
      <c r="AC46" s="22" t="s">
        <v>127</v>
      </c>
      <c r="AD46" s="22" t="s">
        <v>128</v>
      </c>
      <c r="AE46" s="22" t="s">
        <v>106</v>
      </c>
      <c r="AF46" s="22" t="s">
        <v>107</v>
      </c>
      <c r="AG46" s="22" t="s">
        <v>129</v>
      </c>
      <c r="AH46" s="22" t="s">
        <v>130</v>
      </c>
      <c r="AI46" s="22" t="s">
        <v>131</v>
      </c>
      <c r="AJ46" s="22" t="s">
        <v>132</v>
      </c>
      <c r="AK46" s="22" t="s">
        <v>133</v>
      </c>
      <c r="AL46" s="22" t="s">
        <v>134</v>
      </c>
      <c r="AM46" s="22" t="s">
        <v>135</v>
      </c>
      <c r="AN46" s="22" t="s">
        <v>121</v>
      </c>
      <c r="AO46" s="22" t="s">
        <v>136</v>
      </c>
      <c r="AP46" s="22" t="s">
        <v>137</v>
      </c>
      <c r="AQ46" s="22" t="s">
        <v>138</v>
      </c>
      <c r="AR46" s="22" t="s">
        <v>139</v>
      </c>
      <c r="AS46" s="22" t="s">
        <v>140</v>
      </c>
      <c r="AT46" s="22" t="s">
        <v>141</v>
      </c>
      <c r="AU46" s="22" t="s">
        <v>142</v>
      </c>
      <c r="AV46" s="22" t="s">
        <v>143</v>
      </c>
      <c r="AW46" s="22" t="s">
        <v>144</v>
      </c>
      <c r="AX46" s="22" t="s">
        <v>145</v>
      </c>
      <c r="AY46" s="22" t="s">
        <v>146</v>
      </c>
      <c r="AZ46" s="22" t="s">
        <v>147</v>
      </c>
      <c r="BA46" s="22" t="s">
        <v>148</v>
      </c>
      <c r="BB46" s="22" t="s">
        <v>149</v>
      </c>
      <c r="BC46" s="22" t="s">
        <v>118</v>
      </c>
      <c r="BD46" s="22" t="s">
        <v>150</v>
      </c>
      <c r="BE46" s="22" t="s">
        <v>151</v>
      </c>
      <c r="BF46" s="22" t="s">
        <v>152</v>
      </c>
      <c r="BG46" s="22" t="s">
        <v>153</v>
      </c>
      <c r="BH46" s="22" t="s">
        <v>154</v>
      </c>
      <c r="BI46" s="22" t="s">
        <v>155</v>
      </c>
      <c r="BJ46" s="22" t="s">
        <v>156</v>
      </c>
      <c r="BK46" s="22" t="s">
        <v>157</v>
      </c>
      <c r="BL46" s="22" t="s">
        <v>158</v>
      </c>
      <c r="BM46" s="22" t="s">
        <v>143</v>
      </c>
      <c r="BN46" s="22" t="s">
        <v>159</v>
      </c>
      <c r="BO46" s="22" t="s">
        <v>160</v>
      </c>
      <c r="BP46" s="22" t="s">
        <v>161</v>
      </c>
      <c r="BQ46" s="22" t="s">
        <v>162</v>
      </c>
      <c r="BR46" s="22" t="s">
        <v>163</v>
      </c>
      <c r="BS46" s="22" t="s">
        <v>164</v>
      </c>
      <c r="BT46" s="22" t="s">
        <v>165</v>
      </c>
      <c r="BU46" s="22" t="s">
        <v>166</v>
      </c>
      <c r="BV46" s="22" t="s">
        <v>166</v>
      </c>
      <c r="BW46" s="22" t="s">
        <v>166</v>
      </c>
      <c r="BX46" s="22" t="s">
        <v>167</v>
      </c>
      <c r="BY46" s="22" t="s">
        <v>168</v>
      </c>
      <c r="BZ46" s="22" t="s">
        <v>169</v>
      </c>
      <c r="CA46" s="22" t="s">
        <v>170</v>
      </c>
      <c r="CB46" s="22" t="s">
        <v>171</v>
      </c>
      <c r="CC46" s="22" t="s">
        <v>143</v>
      </c>
      <c r="CD46" s="22"/>
      <c r="CE46" s="22" t="s">
        <v>172</v>
      </c>
    </row>
    <row r="47" spans="1:83" x14ac:dyDescent="0.35">
      <c r="A47" s="20" t="s">
        <v>9</v>
      </c>
      <c r="B47" s="22" t="s">
        <v>173</v>
      </c>
      <c r="C47" s="21" t="s">
        <v>174</v>
      </c>
      <c r="D47" s="22" t="s">
        <v>174</v>
      </c>
      <c r="E47" s="22" t="s">
        <v>174</v>
      </c>
      <c r="F47" s="22" t="s">
        <v>175</v>
      </c>
      <c r="G47" s="22" t="s">
        <v>176</v>
      </c>
      <c r="H47" s="22" t="s">
        <v>174</v>
      </c>
      <c r="I47" s="22" t="s">
        <v>177</v>
      </c>
      <c r="J47" s="22"/>
      <c r="K47" s="22" t="s">
        <v>168</v>
      </c>
      <c r="L47" s="22" t="s">
        <v>178</v>
      </c>
      <c r="M47" s="22" t="s">
        <v>179</v>
      </c>
      <c r="N47" s="22" t="s">
        <v>180</v>
      </c>
      <c r="O47" s="22" t="s">
        <v>181</v>
      </c>
      <c r="P47" s="22" t="s">
        <v>180</v>
      </c>
      <c r="Q47" s="22" t="s">
        <v>182</v>
      </c>
      <c r="R47" s="22"/>
      <c r="S47" s="22" t="s">
        <v>180</v>
      </c>
      <c r="T47" s="22" t="s">
        <v>183</v>
      </c>
      <c r="U47" s="22"/>
      <c r="V47" s="22" t="s">
        <v>184</v>
      </c>
      <c r="W47" s="22" t="s">
        <v>185</v>
      </c>
      <c r="X47" s="22" t="s">
        <v>186</v>
      </c>
      <c r="Y47" s="22" t="s">
        <v>187</v>
      </c>
      <c r="Z47" s="22" t="s">
        <v>188</v>
      </c>
      <c r="AA47" s="22" t="s">
        <v>189</v>
      </c>
      <c r="AB47" s="22"/>
      <c r="AC47" s="22" t="s">
        <v>183</v>
      </c>
      <c r="AD47" s="22"/>
      <c r="AE47" s="22" t="s">
        <v>183</v>
      </c>
      <c r="AF47" s="22" t="s">
        <v>190</v>
      </c>
      <c r="AG47" s="22" t="s">
        <v>182</v>
      </c>
      <c r="AH47" s="22"/>
      <c r="AI47" s="22" t="s">
        <v>191</v>
      </c>
      <c r="AJ47" s="22"/>
      <c r="AK47" s="22" t="s">
        <v>183</v>
      </c>
      <c r="AL47" s="22" t="s">
        <v>183</v>
      </c>
      <c r="AM47" s="22" t="s">
        <v>183</v>
      </c>
      <c r="AN47" s="22" t="s">
        <v>192</v>
      </c>
      <c r="AO47" s="22" t="s">
        <v>193</v>
      </c>
      <c r="AP47" s="22" t="s">
        <v>132</v>
      </c>
      <c r="AQ47" s="22" t="s">
        <v>194</v>
      </c>
      <c r="AR47" s="22" t="s">
        <v>180</v>
      </c>
      <c r="AS47" s="22"/>
      <c r="AT47" s="22" t="s">
        <v>195</v>
      </c>
      <c r="AU47" s="22" t="s">
        <v>196</v>
      </c>
      <c r="AV47" s="22" t="s">
        <v>197</v>
      </c>
      <c r="AW47" s="22" t="s">
        <v>198</v>
      </c>
      <c r="AX47" s="22" t="s">
        <v>199</v>
      </c>
      <c r="AY47" s="22"/>
      <c r="AZ47" s="22"/>
      <c r="BA47" s="22" t="s">
        <v>200</v>
      </c>
      <c r="BB47" s="22" t="s">
        <v>180</v>
      </c>
      <c r="BC47" s="22" t="s">
        <v>194</v>
      </c>
      <c r="BD47" s="22"/>
      <c r="BE47" s="22"/>
      <c r="BF47" s="22"/>
      <c r="BG47" s="22"/>
      <c r="BH47" s="22" t="s">
        <v>201</v>
      </c>
      <c r="BI47" s="22" t="s">
        <v>180</v>
      </c>
      <c r="BJ47" s="22"/>
      <c r="BK47" s="22" t="s">
        <v>202</v>
      </c>
      <c r="BL47" s="22"/>
      <c r="BM47" s="22" t="s">
        <v>203</v>
      </c>
      <c r="BN47" s="22" t="s">
        <v>204</v>
      </c>
      <c r="BO47" s="22" t="s">
        <v>205</v>
      </c>
      <c r="BP47" s="22" t="s">
        <v>206</v>
      </c>
      <c r="BQ47" s="22" t="s">
        <v>207</v>
      </c>
      <c r="BR47" s="22"/>
      <c r="BS47" s="22" t="s">
        <v>208</v>
      </c>
      <c r="BT47" s="22" t="s">
        <v>180</v>
      </c>
      <c r="BU47" s="22" t="s">
        <v>209</v>
      </c>
      <c r="BV47" s="22" t="s">
        <v>210</v>
      </c>
      <c r="BW47" s="22" t="s">
        <v>211</v>
      </c>
      <c r="BX47" s="22" t="s">
        <v>162</v>
      </c>
      <c r="BY47" s="22" t="s">
        <v>204</v>
      </c>
      <c r="BZ47" s="22" t="s">
        <v>163</v>
      </c>
      <c r="CA47" s="22" t="s">
        <v>212</v>
      </c>
      <c r="CB47" s="22" t="s">
        <v>212</v>
      </c>
      <c r="CC47" s="22" t="s">
        <v>213</v>
      </c>
      <c r="CD47" s="22"/>
      <c r="CE47" s="22" t="s">
        <v>214</v>
      </c>
    </row>
    <row r="48" spans="1:83" x14ac:dyDescent="0.35">
      <c r="A48" s="20" t="s">
        <v>215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216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217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219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217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220</v>
      </c>
      <c r="B56" s="20"/>
      <c r="C56" s="21" t="s">
        <v>20</v>
      </c>
      <c r="D56" s="22" t="s">
        <v>21</v>
      </c>
      <c r="E56" s="22" t="s">
        <v>22</v>
      </c>
      <c r="F56" s="22" t="s">
        <v>23</v>
      </c>
      <c r="G56" s="22" t="s">
        <v>24</v>
      </c>
      <c r="H56" s="22" t="s">
        <v>25</v>
      </c>
      <c r="I56" s="22" t="s">
        <v>26</v>
      </c>
      <c r="J56" s="22" t="s">
        <v>27</v>
      </c>
      <c r="K56" s="22" t="s">
        <v>28</v>
      </c>
      <c r="L56" s="22" t="s">
        <v>29</v>
      </c>
      <c r="M56" s="22" t="s">
        <v>30</v>
      </c>
      <c r="N56" s="22" t="s">
        <v>31</v>
      </c>
      <c r="O56" s="22" t="s">
        <v>32</v>
      </c>
      <c r="P56" s="22" t="s">
        <v>33</v>
      </c>
      <c r="Q56" s="22" t="s">
        <v>34</v>
      </c>
      <c r="R56" s="22" t="s">
        <v>35</v>
      </c>
      <c r="S56" s="22" t="s">
        <v>36</v>
      </c>
      <c r="T56" s="28" t="s">
        <v>37</v>
      </c>
      <c r="U56" s="22" t="s">
        <v>38</v>
      </c>
      <c r="V56" s="22" t="s">
        <v>39</v>
      </c>
      <c r="W56" s="22" t="s">
        <v>40</v>
      </c>
      <c r="X56" s="22" t="s">
        <v>41</v>
      </c>
      <c r="Y56" s="22" t="s">
        <v>42</v>
      </c>
      <c r="Z56" s="22" t="s">
        <v>43</v>
      </c>
      <c r="AA56" s="22" t="s">
        <v>44</v>
      </c>
      <c r="AB56" s="22" t="s">
        <v>45</v>
      </c>
      <c r="AC56" s="22" t="s">
        <v>46</v>
      </c>
      <c r="AD56" s="22" t="s">
        <v>47</v>
      </c>
      <c r="AE56" s="22" t="s">
        <v>48</v>
      </c>
      <c r="AF56" s="22" t="s">
        <v>49</v>
      </c>
      <c r="AG56" s="22" t="s">
        <v>50</v>
      </c>
      <c r="AH56" s="22" t="s">
        <v>51</v>
      </c>
      <c r="AI56" s="22" t="s">
        <v>52</v>
      </c>
      <c r="AJ56" s="22" t="s">
        <v>53</v>
      </c>
      <c r="AK56" s="22" t="s">
        <v>54</v>
      </c>
      <c r="AL56" s="22" t="s">
        <v>55</v>
      </c>
      <c r="AM56" s="22" t="s">
        <v>56</v>
      </c>
      <c r="AN56" s="22" t="s">
        <v>57</v>
      </c>
      <c r="AO56" s="22" t="s">
        <v>58</v>
      </c>
      <c r="AP56" s="22" t="s">
        <v>59</v>
      </c>
      <c r="AQ56" s="22" t="s">
        <v>60</v>
      </c>
      <c r="AR56" s="22" t="s">
        <v>61</v>
      </c>
      <c r="AS56" s="22" t="s">
        <v>62</v>
      </c>
      <c r="AT56" s="22" t="s">
        <v>63</v>
      </c>
      <c r="AU56" s="22" t="s">
        <v>64</v>
      </c>
      <c r="AV56" s="22" t="s">
        <v>65</v>
      </c>
      <c r="AW56" s="22" t="s">
        <v>66</v>
      </c>
      <c r="AX56" s="22" t="s">
        <v>67</v>
      </c>
      <c r="AY56" s="22" t="s">
        <v>68</v>
      </c>
      <c r="AZ56" s="22" t="s">
        <v>69</v>
      </c>
      <c r="BA56" s="22" t="s">
        <v>70</v>
      </c>
      <c r="BB56" s="22" t="s">
        <v>71</v>
      </c>
      <c r="BC56" s="22" t="s">
        <v>72</v>
      </c>
      <c r="BD56" s="22" t="s">
        <v>73</v>
      </c>
      <c r="BE56" s="22" t="s">
        <v>74</v>
      </c>
      <c r="BF56" s="22" t="s">
        <v>75</v>
      </c>
      <c r="BG56" s="22" t="s">
        <v>76</v>
      </c>
      <c r="BH56" s="22" t="s">
        <v>77</v>
      </c>
      <c r="BI56" s="22" t="s">
        <v>78</v>
      </c>
      <c r="BJ56" s="22" t="s">
        <v>79</v>
      </c>
      <c r="BK56" s="22" t="s">
        <v>80</v>
      </c>
      <c r="BL56" s="22" t="s">
        <v>81</v>
      </c>
      <c r="BM56" s="22" t="s">
        <v>82</v>
      </c>
      <c r="BN56" s="22" t="s">
        <v>83</v>
      </c>
      <c r="BO56" s="22" t="s">
        <v>84</v>
      </c>
      <c r="BP56" s="22" t="s">
        <v>85</v>
      </c>
      <c r="BQ56" s="22" t="s">
        <v>86</v>
      </c>
      <c r="BR56" s="22" t="s">
        <v>87</v>
      </c>
      <c r="BS56" s="22" t="s">
        <v>88</v>
      </c>
      <c r="BT56" s="22" t="s">
        <v>89</v>
      </c>
      <c r="BU56" s="22" t="s">
        <v>90</v>
      </c>
      <c r="BV56" s="22" t="s">
        <v>91</v>
      </c>
      <c r="BW56" s="22" t="s">
        <v>92</v>
      </c>
      <c r="BX56" s="22" t="s">
        <v>93</v>
      </c>
      <c r="BY56" s="22" t="s">
        <v>94</v>
      </c>
      <c r="BZ56" s="22" t="s">
        <v>95</v>
      </c>
      <c r="CA56" s="22" t="s">
        <v>96</v>
      </c>
      <c r="CB56" s="22" t="s">
        <v>97</v>
      </c>
      <c r="CC56" s="22" t="s">
        <v>98</v>
      </c>
      <c r="CD56" s="22" t="s">
        <v>99</v>
      </c>
      <c r="CE56" s="22" t="s">
        <v>100</v>
      </c>
    </row>
    <row r="57" spans="1:83" x14ac:dyDescent="0.35">
      <c r="A57" s="26" t="s">
        <v>221</v>
      </c>
      <c r="B57" s="20"/>
      <c r="C57" s="21" t="s">
        <v>102</v>
      </c>
      <c r="D57" s="22" t="s">
        <v>103</v>
      </c>
      <c r="E57" s="22" t="s">
        <v>104</v>
      </c>
      <c r="F57" s="22" t="s">
        <v>105</v>
      </c>
      <c r="G57" s="22" t="s">
        <v>106</v>
      </c>
      <c r="H57" s="22" t="s">
        <v>107</v>
      </c>
      <c r="I57" s="22" t="s">
        <v>108</v>
      </c>
      <c r="J57" s="22" t="s">
        <v>109</v>
      </c>
      <c r="K57" s="22" t="s">
        <v>110</v>
      </c>
      <c r="L57" s="22" t="s">
        <v>111</v>
      </c>
      <c r="M57" s="22" t="s">
        <v>112</v>
      </c>
      <c r="N57" s="22" t="s">
        <v>113</v>
      </c>
      <c r="O57" s="22" t="s">
        <v>114</v>
      </c>
      <c r="P57" s="22" t="s">
        <v>115</v>
      </c>
      <c r="Q57" s="22" t="s">
        <v>116</v>
      </c>
      <c r="R57" s="22" t="s">
        <v>117</v>
      </c>
      <c r="S57" s="22" t="s">
        <v>118</v>
      </c>
      <c r="T57" s="22" t="s">
        <v>119</v>
      </c>
      <c r="U57" s="22" t="s">
        <v>120</v>
      </c>
      <c r="V57" s="22" t="s">
        <v>121</v>
      </c>
      <c r="W57" s="22" t="s">
        <v>122</v>
      </c>
      <c r="X57" s="22" t="s">
        <v>123</v>
      </c>
      <c r="Y57" s="22" t="s">
        <v>124</v>
      </c>
      <c r="Z57" s="22" t="s">
        <v>124</v>
      </c>
      <c r="AA57" s="22" t="s">
        <v>125</v>
      </c>
      <c r="AB57" s="22" t="s">
        <v>126</v>
      </c>
      <c r="AC57" s="22" t="s">
        <v>127</v>
      </c>
      <c r="AD57" s="22" t="s">
        <v>128</v>
      </c>
      <c r="AE57" s="22" t="s">
        <v>106</v>
      </c>
      <c r="AF57" s="22" t="s">
        <v>107</v>
      </c>
      <c r="AG57" s="22" t="s">
        <v>129</v>
      </c>
      <c r="AH57" s="22" t="s">
        <v>130</v>
      </c>
      <c r="AI57" s="22" t="s">
        <v>131</v>
      </c>
      <c r="AJ57" s="22" t="s">
        <v>132</v>
      </c>
      <c r="AK57" s="22" t="s">
        <v>133</v>
      </c>
      <c r="AL57" s="22" t="s">
        <v>134</v>
      </c>
      <c r="AM57" s="22" t="s">
        <v>135</v>
      </c>
      <c r="AN57" s="22" t="s">
        <v>121</v>
      </c>
      <c r="AO57" s="22" t="s">
        <v>136</v>
      </c>
      <c r="AP57" s="22" t="s">
        <v>137</v>
      </c>
      <c r="AQ57" s="22" t="s">
        <v>138</v>
      </c>
      <c r="AR57" s="22" t="s">
        <v>139</v>
      </c>
      <c r="AS57" s="22" t="s">
        <v>140</v>
      </c>
      <c r="AT57" s="22" t="s">
        <v>141</v>
      </c>
      <c r="AU57" s="22" t="s">
        <v>142</v>
      </c>
      <c r="AV57" s="22" t="s">
        <v>143</v>
      </c>
      <c r="AW57" s="22" t="s">
        <v>144</v>
      </c>
      <c r="AX57" s="22" t="s">
        <v>145</v>
      </c>
      <c r="AY57" s="22" t="s">
        <v>146</v>
      </c>
      <c r="AZ57" s="22" t="s">
        <v>147</v>
      </c>
      <c r="BA57" s="22" t="s">
        <v>148</v>
      </c>
      <c r="BB57" s="22" t="s">
        <v>149</v>
      </c>
      <c r="BC57" s="22" t="s">
        <v>118</v>
      </c>
      <c r="BD57" s="22" t="s">
        <v>150</v>
      </c>
      <c r="BE57" s="22" t="s">
        <v>151</v>
      </c>
      <c r="BF57" s="22" t="s">
        <v>152</v>
      </c>
      <c r="BG57" s="22" t="s">
        <v>153</v>
      </c>
      <c r="BH57" s="22" t="s">
        <v>154</v>
      </c>
      <c r="BI57" s="22" t="s">
        <v>155</v>
      </c>
      <c r="BJ57" s="22" t="s">
        <v>156</v>
      </c>
      <c r="BK57" s="22" t="s">
        <v>157</v>
      </c>
      <c r="BL57" s="22" t="s">
        <v>158</v>
      </c>
      <c r="BM57" s="22" t="s">
        <v>143</v>
      </c>
      <c r="BN57" s="22" t="s">
        <v>159</v>
      </c>
      <c r="BO57" s="22" t="s">
        <v>160</v>
      </c>
      <c r="BP57" s="22" t="s">
        <v>161</v>
      </c>
      <c r="BQ57" s="22" t="s">
        <v>162</v>
      </c>
      <c r="BR57" s="22" t="s">
        <v>163</v>
      </c>
      <c r="BS57" s="22" t="s">
        <v>164</v>
      </c>
      <c r="BT57" s="22" t="s">
        <v>165</v>
      </c>
      <c r="BU57" s="22" t="s">
        <v>166</v>
      </c>
      <c r="BV57" s="22" t="s">
        <v>166</v>
      </c>
      <c r="BW57" s="22" t="s">
        <v>166</v>
      </c>
      <c r="BX57" s="22" t="s">
        <v>167</v>
      </c>
      <c r="BY57" s="22" t="s">
        <v>168</v>
      </c>
      <c r="BZ57" s="22" t="s">
        <v>169</v>
      </c>
      <c r="CA57" s="22" t="s">
        <v>170</v>
      </c>
      <c r="CB57" s="22" t="s">
        <v>171</v>
      </c>
      <c r="CC57" s="22" t="s">
        <v>143</v>
      </c>
      <c r="CD57" s="22" t="s">
        <v>222</v>
      </c>
      <c r="CE57" s="22" t="s">
        <v>172</v>
      </c>
    </row>
    <row r="58" spans="1:83" x14ac:dyDescent="0.35">
      <c r="A58" s="26" t="s">
        <v>223</v>
      </c>
      <c r="B58" s="20"/>
      <c r="C58" s="21" t="s">
        <v>174</v>
      </c>
      <c r="D58" s="22" t="s">
        <v>174</v>
      </c>
      <c r="E58" s="22" t="s">
        <v>174</v>
      </c>
      <c r="F58" s="22" t="s">
        <v>175</v>
      </c>
      <c r="G58" s="22" t="s">
        <v>176</v>
      </c>
      <c r="H58" s="22" t="s">
        <v>174</v>
      </c>
      <c r="I58" s="22" t="s">
        <v>177</v>
      </c>
      <c r="J58" s="22"/>
      <c r="K58" s="22" t="s">
        <v>168</v>
      </c>
      <c r="L58" s="22" t="s">
        <v>178</v>
      </c>
      <c r="M58" s="22" t="s">
        <v>179</v>
      </c>
      <c r="N58" s="22" t="s">
        <v>180</v>
      </c>
      <c r="O58" s="22" t="s">
        <v>181</v>
      </c>
      <c r="P58" s="22" t="s">
        <v>180</v>
      </c>
      <c r="Q58" s="22" t="s">
        <v>182</v>
      </c>
      <c r="R58" s="22"/>
      <c r="S58" s="22" t="s">
        <v>180</v>
      </c>
      <c r="T58" s="22" t="s">
        <v>183</v>
      </c>
      <c r="U58" s="22"/>
      <c r="V58" s="22" t="s">
        <v>184</v>
      </c>
      <c r="W58" s="22" t="s">
        <v>185</v>
      </c>
      <c r="X58" s="22" t="s">
        <v>186</v>
      </c>
      <c r="Y58" s="22" t="s">
        <v>187</v>
      </c>
      <c r="Z58" s="22" t="s">
        <v>188</v>
      </c>
      <c r="AA58" s="22" t="s">
        <v>189</v>
      </c>
      <c r="AB58" s="22"/>
      <c r="AC58" s="22" t="s">
        <v>183</v>
      </c>
      <c r="AD58" s="22"/>
      <c r="AE58" s="22" t="s">
        <v>183</v>
      </c>
      <c r="AF58" s="22" t="s">
        <v>190</v>
      </c>
      <c r="AG58" s="22" t="s">
        <v>182</v>
      </c>
      <c r="AH58" s="22"/>
      <c r="AI58" s="22" t="s">
        <v>191</v>
      </c>
      <c r="AJ58" s="22"/>
      <c r="AK58" s="22" t="s">
        <v>183</v>
      </c>
      <c r="AL58" s="22" t="s">
        <v>183</v>
      </c>
      <c r="AM58" s="22" t="s">
        <v>183</v>
      </c>
      <c r="AN58" s="22" t="s">
        <v>192</v>
      </c>
      <c r="AO58" s="22" t="s">
        <v>193</v>
      </c>
      <c r="AP58" s="22" t="s">
        <v>132</v>
      </c>
      <c r="AQ58" s="22" t="s">
        <v>194</v>
      </c>
      <c r="AR58" s="22" t="s">
        <v>180</v>
      </c>
      <c r="AS58" s="22"/>
      <c r="AT58" s="22" t="s">
        <v>195</v>
      </c>
      <c r="AU58" s="22" t="s">
        <v>196</v>
      </c>
      <c r="AV58" s="22" t="s">
        <v>197</v>
      </c>
      <c r="AW58" s="22" t="s">
        <v>198</v>
      </c>
      <c r="AX58" s="22" t="s">
        <v>199</v>
      </c>
      <c r="AY58" s="22"/>
      <c r="AZ58" s="22"/>
      <c r="BA58" s="22" t="s">
        <v>200</v>
      </c>
      <c r="BB58" s="22" t="s">
        <v>180</v>
      </c>
      <c r="BC58" s="22" t="s">
        <v>194</v>
      </c>
      <c r="BD58" s="22"/>
      <c r="BE58" s="22"/>
      <c r="BF58" s="22"/>
      <c r="BG58" s="22"/>
      <c r="BH58" s="22" t="s">
        <v>201</v>
      </c>
      <c r="BI58" s="22" t="s">
        <v>180</v>
      </c>
      <c r="BJ58" s="22"/>
      <c r="BK58" s="22" t="s">
        <v>202</v>
      </c>
      <c r="BL58" s="22"/>
      <c r="BM58" s="22" t="s">
        <v>203</v>
      </c>
      <c r="BN58" s="22" t="s">
        <v>204</v>
      </c>
      <c r="BO58" s="22" t="s">
        <v>205</v>
      </c>
      <c r="BP58" s="22" t="s">
        <v>206</v>
      </c>
      <c r="BQ58" s="22" t="s">
        <v>207</v>
      </c>
      <c r="BR58" s="22"/>
      <c r="BS58" s="22" t="s">
        <v>208</v>
      </c>
      <c r="BT58" s="22" t="s">
        <v>180</v>
      </c>
      <c r="BU58" s="22" t="s">
        <v>209</v>
      </c>
      <c r="BV58" s="22" t="s">
        <v>210</v>
      </c>
      <c r="BW58" s="22" t="s">
        <v>211</v>
      </c>
      <c r="BX58" s="22" t="s">
        <v>162</v>
      </c>
      <c r="BY58" s="22" t="s">
        <v>204</v>
      </c>
      <c r="BZ58" s="22" t="s">
        <v>163</v>
      </c>
      <c r="CA58" s="22" t="s">
        <v>212</v>
      </c>
      <c r="CB58" s="22" t="s">
        <v>212</v>
      </c>
      <c r="CC58" s="22" t="s">
        <v>213</v>
      </c>
      <c r="CD58" s="22" t="s">
        <v>224</v>
      </c>
      <c r="CE58" s="22" t="s">
        <v>214</v>
      </c>
    </row>
    <row r="59" spans="1:83" x14ac:dyDescent="0.35">
      <c r="A59" s="26" t="s">
        <v>225</v>
      </c>
      <c r="B59" s="20"/>
      <c r="C59" s="21" t="s">
        <v>226</v>
      </c>
      <c r="D59" s="22" t="s">
        <v>226</v>
      </c>
      <c r="E59" s="22" t="s">
        <v>226</v>
      </c>
      <c r="F59" s="22" t="s">
        <v>226</v>
      </c>
      <c r="G59" s="22" t="s">
        <v>226</v>
      </c>
      <c r="H59" s="22" t="s">
        <v>226</v>
      </c>
      <c r="I59" s="22" t="s">
        <v>226</v>
      </c>
      <c r="J59" s="22" t="s">
        <v>227</v>
      </c>
      <c r="K59" s="22" t="s">
        <v>226</v>
      </c>
      <c r="L59" s="22" t="s">
        <v>226</v>
      </c>
      <c r="M59" s="22" t="s">
        <v>226</v>
      </c>
      <c r="N59" s="22" t="s">
        <v>226</v>
      </c>
      <c r="O59" s="22" t="s">
        <v>228</v>
      </c>
      <c r="P59" s="22" t="s">
        <v>229</v>
      </c>
      <c r="Q59" s="22" t="s">
        <v>230</v>
      </c>
      <c r="R59" s="23" t="s">
        <v>231</v>
      </c>
      <c r="S59" s="29" t="s">
        <v>232</v>
      </c>
      <c r="T59" s="29" t="s">
        <v>232</v>
      </c>
      <c r="U59" s="22" t="s">
        <v>233</v>
      </c>
      <c r="V59" s="22" t="s">
        <v>233</v>
      </c>
      <c r="W59" s="22" t="s">
        <v>234</v>
      </c>
      <c r="X59" s="22" t="s">
        <v>235</v>
      </c>
      <c r="Y59" s="22" t="s">
        <v>236</v>
      </c>
      <c r="Z59" s="22" t="s">
        <v>236</v>
      </c>
      <c r="AA59" s="22" t="s">
        <v>236</v>
      </c>
      <c r="AB59" s="29" t="s">
        <v>232</v>
      </c>
      <c r="AC59" s="22" t="s">
        <v>237</v>
      </c>
      <c r="AD59" s="22" t="s">
        <v>238</v>
      </c>
      <c r="AE59" s="22" t="s">
        <v>237</v>
      </c>
      <c r="AF59" s="22" t="s">
        <v>239</v>
      </c>
      <c r="AG59" s="22" t="s">
        <v>239</v>
      </c>
      <c r="AH59" s="22" t="s">
        <v>240</v>
      </c>
      <c r="AI59" s="22" t="s">
        <v>241</v>
      </c>
      <c r="AJ59" s="22" t="s">
        <v>239</v>
      </c>
      <c r="AK59" s="22" t="s">
        <v>237</v>
      </c>
      <c r="AL59" s="22" t="s">
        <v>237</v>
      </c>
      <c r="AM59" s="22" t="s">
        <v>237</v>
      </c>
      <c r="AN59" s="22" t="s">
        <v>228</v>
      </c>
      <c r="AO59" s="22" t="s">
        <v>238</v>
      </c>
      <c r="AP59" s="22" t="s">
        <v>239</v>
      </c>
      <c r="AQ59" s="22" t="s">
        <v>240</v>
      </c>
      <c r="AR59" s="22" t="s">
        <v>239</v>
      </c>
      <c r="AS59" s="22" t="s">
        <v>237</v>
      </c>
      <c r="AT59" s="22" t="s">
        <v>242</v>
      </c>
      <c r="AU59" s="22" t="s">
        <v>239</v>
      </c>
      <c r="AV59" s="29" t="s">
        <v>232</v>
      </c>
      <c r="AW59" s="29" t="s">
        <v>232</v>
      </c>
      <c r="AX59" s="29" t="s">
        <v>232</v>
      </c>
      <c r="AY59" s="22" t="s">
        <v>243</v>
      </c>
      <c r="AZ59" s="22" t="s">
        <v>243</v>
      </c>
      <c r="BA59" s="29" t="s">
        <v>232</v>
      </c>
      <c r="BB59" s="29" t="s">
        <v>232</v>
      </c>
      <c r="BC59" s="29" t="s">
        <v>232</v>
      </c>
      <c r="BD59" s="29" t="s">
        <v>232</v>
      </c>
      <c r="BE59" s="22" t="s">
        <v>244</v>
      </c>
      <c r="BF59" s="29" t="s">
        <v>232</v>
      </c>
      <c r="BG59" s="29" t="s">
        <v>232</v>
      </c>
      <c r="BH59" s="29" t="s">
        <v>232</v>
      </c>
      <c r="BI59" s="29" t="s">
        <v>232</v>
      </c>
      <c r="BJ59" s="29" t="s">
        <v>232</v>
      </c>
      <c r="BK59" s="29" t="s">
        <v>232</v>
      </c>
      <c r="BL59" s="29" t="s">
        <v>232</v>
      </c>
      <c r="BM59" s="29" t="s">
        <v>232</v>
      </c>
      <c r="BN59" s="29" t="s">
        <v>232</v>
      </c>
      <c r="BO59" s="29" t="s">
        <v>232</v>
      </c>
      <c r="BP59" s="29" t="s">
        <v>232</v>
      </c>
      <c r="BQ59" s="29" t="s">
        <v>232</v>
      </c>
      <c r="BR59" s="29" t="s">
        <v>232</v>
      </c>
      <c r="BS59" s="29" t="s">
        <v>232</v>
      </c>
      <c r="BT59" s="29" t="s">
        <v>232</v>
      </c>
      <c r="BU59" s="29" t="s">
        <v>232</v>
      </c>
      <c r="BV59" s="29" t="s">
        <v>232</v>
      </c>
      <c r="BW59" s="29" t="s">
        <v>232</v>
      </c>
      <c r="BX59" s="29" t="s">
        <v>232</v>
      </c>
      <c r="BY59" s="29" t="s">
        <v>232</v>
      </c>
      <c r="BZ59" s="29" t="s">
        <v>232</v>
      </c>
      <c r="CA59" s="29" t="s">
        <v>232</v>
      </c>
      <c r="CB59" s="29" t="s">
        <v>232</v>
      </c>
      <c r="CC59" s="29" t="s">
        <v>232</v>
      </c>
      <c r="CD59" s="29" t="s">
        <v>232</v>
      </c>
      <c r="CE59" s="29" t="s">
        <v>232</v>
      </c>
    </row>
    <row r="60" spans="1:83" x14ac:dyDescent="0.35">
      <c r="A60" s="39" t="s">
        <v>245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246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232</v>
      </c>
      <c r="CE61" s="268">
        <f t="shared" ref="CE61:CE69" si="4">SUM(C61:CD61)</f>
        <v>0</v>
      </c>
    </row>
    <row r="62" spans="1:83" x14ac:dyDescent="0.35">
      <c r="A62" s="39" t="s">
        <v>247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232</v>
      </c>
      <c r="CE62" s="32">
        <f t="shared" si="4"/>
        <v>0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232</v>
      </c>
      <c r="CE63" s="32">
        <f t="shared" si="4"/>
        <v>0</v>
      </c>
    </row>
    <row r="64" spans="1:83" x14ac:dyDescent="0.35">
      <c r="A64" s="39" t="s">
        <v>248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232</v>
      </c>
      <c r="CE64" s="32">
        <f t="shared" si="4"/>
        <v>0</v>
      </c>
    </row>
    <row r="65" spans="1:83" x14ac:dyDescent="0.35">
      <c r="A65" s="39" t="s">
        <v>249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232</v>
      </c>
      <c r="CE65" s="32">
        <f t="shared" si="4"/>
        <v>0</v>
      </c>
    </row>
    <row r="66" spans="1:83" x14ac:dyDescent="0.35">
      <c r="A66" s="39" t="s">
        <v>250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232</v>
      </c>
      <c r="CE66" s="32">
        <f t="shared" si="4"/>
        <v>0</v>
      </c>
    </row>
    <row r="67" spans="1:83" x14ac:dyDescent="0.35">
      <c r="A67" s="39" t="s">
        <v>251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232</v>
      </c>
      <c r="CE67" s="32">
        <f t="shared" si="4"/>
        <v>0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232</v>
      </c>
      <c r="CE68" s="32">
        <f t="shared" si="4"/>
        <v>0</v>
      </c>
    </row>
    <row r="69" spans="1:83" x14ac:dyDescent="0.35">
      <c r="A69" s="39" t="s">
        <v>252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232</v>
      </c>
      <c r="CE69" s="32">
        <f t="shared" si="4"/>
        <v>0</v>
      </c>
    </row>
    <row r="70" spans="1:83" x14ac:dyDescent="0.35">
      <c r="A70" s="39" t="s">
        <v>253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 spans="1:83" x14ac:dyDescent="0.35">
      <c r="A71" s="33" t="s">
        <v>254</v>
      </c>
      <c r="B71" s="34"/>
      <c r="C71" s="274" t="s">
        <v>281</v>
      </c>
      <c r="D71" s="274" t="s">
        <v>281</v>
      </c>
      <c r="E71" s="274" t="s">
        <v>281</v>
      </c>
      <c r="F71" s="274" t="s">
        <v>281</v>
      </c>
      <c r="G71" s="274" t="s">
        <v>281</v>
      </c>
      <c r="H71" s="274" t="s">
        <v>281</v>
      </c>
      <c r="I71" s="274" t="s">
        <v>281</v>
      </c>
      <c r="J71" s="274" t="s">
        <v>281</v>
      </c>
      <c r="K71" s="274" t="s">
        <v>281</v>
      </c>
      <c r="L71" s="274" t="s">
        <v>281</v>
      </c>
      <c r="M71" s="274" t="s">
        <v>281</v>
      </c>
      <c r="N71" s="274" t="s">
        <v>281</v>
      </c>
      <c r="O71" s="274" t="s">
        <v>281</v>
      </c>
      <c r="P71" s="274" t="s">
        <v>281</v>
      </c>
      <c r="Q71" s="274" t="s">
        <v>281</v>
      </c>
      <c r="R71" s="274" t="s">
        <v>281</v>
      </c>
      <c r="S71" s="274" t="s">
        <v>281</v>
      </c>
      <c r="T71" s="274" t="s">
        <v>281</v>
      </c>
      <c r="U71" s="274" t="s">
        <v>281</v>
      </c>
      <c r="V71" s="274" t="s">
        <v>281</v>
      </c>
      <c r="W71" s="274" t="s">
        <v>281</v>
      </c>
      <c r="X71" s="274" t="s">
        <v>281</v>
      </c>
      <c r="Y71" s="274" t="s">
        <v>281</v>
      </c>
      <c r="Z71" s="274" t="s">
        <v>281</v>
      </c>
      <c r="AA71" s="274" t="s">
        <v>281</v>
      </c>
      <c r="AB71" s="274" t="s">
        <v>281</v>
      </c>
      <c r="AC71" s="274" t="s">
        <v>281</v>
      </c>
      <c r="AD71" s="274" t="s">
        <v>281</v>
      </c>
      <c r="AE71" s="274" t="s">
        <v>281</v>
      </c>
      <c r="AF71" s="274" t="s">
        <v>281</v>
      </c>
      <c r="AG71" s="274" t="s">
        <v>281</v>
      </c>
      <c r="AH71" s="274" t="s">
        <v>281</v>
      </c>
      <c r="AI71" s="274" t="s">
        <v>281</v>
      </c>
      <c r="AJ71" s="274" t="s">
        <v>281</v>
      </c>
      <c r="AK71" s="274" t="s">
        <v>281</v>
      </c>
      <c r="AL71" s="274" t="s">
        <v>281</v>
      </c>
      <c r="AM71" s="274" t="s">
        <v>281</v>
      </c>
      <c r="AN71" s="274" t="s">
        <v>281</v>
      </c>
      <c r="AO71" s="274" t="s">
        <v>281</v>
      </c>
      <c r="AP71" s="274" t="s">
        <v>281</v>
      </c>
      <c r="AQ71" s="274" t="s">
        <v>281</v>
      </c>
      <c r="AR71" s="274" t="s">
        <v>281</v>
      </c>
      <c r="AS71" s="274" t="s">
        <v>281</v>
      </c>
      <c r="AT71" s="274" t="s">
        <v>281</v>
      </c>
      <c r="AU71" s="274" t="s">
        <v>281</v>
      </c>
      <c r="AV71" s="274" t="s">
        <v>281</v>
      </c>
      <c r="AW71" s="274" t="s">
        <v>281</v>
      </c>
      <c r="AX71" s="274" t="s">
        <v>281</v>
      </c>
      <c r="AY71" s="274" t="s">
        <v>281</v>
      </c>
      <c r="AZ71" s="274" t="s">
        <v>281</v>
      </c>
      <c r="BA71" s="274" t="s">
        <v>281</v>
      </c>
      <c r="BB71" s="274" t="s">
        <v>281</v>
      </c>
      <c r="BC71" s="274" t="s">
        <v>281</v>
      </c>
      <c r="BD71" s="274" t="s">
        <v>281</v>
      </c>
      <c r="BE71" s="274" t="s">
        <v>281</v>
      </c>
      <c r="BF71" s="274" t="s">
        <v>281</v>
      </c>
      <c r="BG71" s="274" t="s">
        <v>281</v>
      </c>
      <c r="BH71" s="274" t="s">
        <v>281</v>
      </c>
      <c r="BI71" s="274" t="s">
        <v>281</v>
      </c>
      <c r="BJ71" s="274" t="s">
        <v>281</v>
      </c>
      <c r="BK71" s="274" t="s">
        <v>281</v>
      </c>
      <c r="BL71" s="274" t="s">
        <v>281</v>
      </c>
      <c r="BM71" s="274" t="s">
        <v>281</v>
      </c>
      <c r="BN71" s="274" t="s">
        <v>281</v>
      </c>
      <c r="BO71" s="274" t="s">
        <v>281</v>
      </c>
      <c r="BP71" s="274" t="s">
        <v>281</v>
      </c>
      <c r="BQ71" s="274" t="s">
        <v>281</v>
      </c>
      <c r="BR71" s="274" t="s">
        <v>281</v>
      </c>
      <c r="BS71" s="274" t="s">
        <v>281</v>
      </c>
      <c r="BT71" s="274" t="s">
        <v>281</v>
      </c>
      <c r="BU71" s="274" t="s">
        <v>281</v>
      </c>
      <c r="BV71" s="274" t="s">
        <v>281</v>
      </c>
      <c r="BW71" s="274" t="s">
        <v>281</v>
      </c>
      <c r="BX71" s="274" t="s">
        <v>281</v>
      </c>
      <c r="BY71" s="274" t="s">
        <v>281</v>
      </c>
      <c r="BZ71" s="274" t="s">
        <v>281</v>
      </c>
      <c r="CA71" s="274" t="s">
        <v>281</v>
      </c>
      <c r="CB71" s="274" t="s">
        <v>281</v>
      </c>
      <c r="CC71" s="274" t="s">
        <v>281</v>
      </c>
      <c r="CD71" s="274" t="s">
        <v>281</v>
      </c>
      <c r="CE71" s="32">
        <f>SUM(C71:CD71)</f>
        <v>0</v>
      </c>
    </row>
    <row r="72" spans="1:83" x14ac:dyDescent="0.35">
      <c r="A72" s="33" t="s">
        <v>255</v>
      </c>
      <c r="B72" s="34"/>
      <c r="C72" s="274" t="s">
        <v>281</v>
      </c>
      <c r="D72" s="274" t="s">
        <v>281</v>
      </c>
      <c r="E72" s="274" t="s">
        <v>281</v>
      </c>
      <c r="F72" s="274" t="s">
        <v>281</v>
      </c>
      <c r="G72" s="274" t="s">
        <v>281</v>
      </c>
      <c r="H72" s="274" t="s">
        <v>281</v>
      </c>
      <c r="I72" s="274" t="s">
        <v>281</v>
      </c>
      <c r="J72" s="274" t="s">
        <v>281</v>
      </c>
      <c r="K72" s="274" t="s">
        <v>281</v>
      </c>
      <c r="L72" s="274" t="s">
        <v>281</v>
      </c>
      <c r="M72" s="274" t="s">
        <v>281</v>
      </c>
      <c r="N72" s="274" t="s">
        <v>281</v>
      </c>
      <c r="O72" s="274" t="s">
        <v>281</v>
      </c>
      <c r="P72" s="274" t="s">
        <v>281</v>
      </c>
      <c r="Q72" s="274" t="s">
        <v>281</v>
      </c>
      <c r="R72" s="274" t="s">
        <v>281</v>
      </c>
      <c r="S72" s="274" t="s">
        <v>281</v>
      </c>
      <c r="T72" s="274" t="s">
        <v>281</v>
      </c>
      <c r="U72" s="274" t="s">
        <v>281</v>
      </c>
      <c r="V72" s="274" t="s">
        <v>281</v>
      </c>
      <c r="W72" s="274" t="s">
        <v>281</v>
      </c>
      <c r="X72" s="274" t="s">
        <v>281</v>
      </c>
      <c r="Y72" s="274" t="s">
        <v>281</v>
      </c>
      <c r="Z72" s="274" t="s">
        <v>281</v>
      </c>
      <c r="AA72" s="274" t="s">
        <v>281</v>
      </c>
      <c r="AB72" s="274" t="s">
        <v>281</v>
      </c>
      <c r="AC72" s="274" t="s">
        <v>281</v>
      </c>
      <c r="AD72" s="274" t="s">
        <v>281</v>
      </c>
      <c r="AE72" s="274" t="s">
        <v>281</v>
      </c>
      <c r="AF72" s="274" t="s">
        <v>281</v>
      </c>
      <c r="AG72" s="274" t="s">
        <v>281</v>
      </c>
      <c r="AH72" s="274" t="s">
        <v>281</v>
      </c>
      <c r="AI72" s="274" t="s">
        <v>281</v>
      </c>
      <c r="AJ72" s="274" t="s">
        <v>281</v>
      </c>
      <c r="AK72" s="274" t="s">
        <v>281</v>
      </c>
      <c r="AL72" s="274" t="s">
        <v>281</v>
      </c>
      <c r="AM72" s="274" t="s">
        <v>281</v>
      </c>
      <c r="AN72" s="274" t="s">
        <v>281</v>
      </c>
      <c r="AO72" s="274" t="s">
        <v>281</v>
      </c>
      <c r="AP72" s="274" t="s">
        <v>281</v>
      </c>
      <c r="AQ72" s="274" t="s">
        <v>281</v>
      </c>
      <c r="AR72" s="274" t="s">
        <v>281</v>
      </c>
      <c r="AS72" s="274" t="s">
        <v>281</v>
      </c>
      <c r="AT72" s="274" t="s">
        <v>281</v>
      </c>
      <c r="AU72" s="274" t="s">
        <v>281</v>
      </c>
      <c r="AV72" s="274" t="s">
        <v>281</v>
      </c>
      <c r="AW72" s="274" t="s">
        <v>281</v>
      </c>
      <c r="AX72" s="274" t="s">
        <v>281</v>
      </c>
      <c r="AY72" s="274" t="s">
        <v>281</v>
      </c>
      <c r="AZ72" s="274" t="s">
        <v>281</v>
      </c>
      <c r="BA72" s="274" t="s">
        <v>281</v>
      </c>
      <c r="BB72" s="274" t="s">
        <v>281</v>
      </c>
      <c r="BC72" s="274" t="s">
        <v>281</v>
      </c>
      <c r="BD72" s="274" t="s">
        <v>281</v>
      </c>
      <c r="BE72" s="274" t="s">
        <v>281</v>
      </c>
      <c r="BF72" s="274" t="s">
        <v>281</v>
      </c>
      <c r="BG72" s="274" t="s">
        <v>281</v>
      </c>
      <c r="BH72" s="274" t="s">
        <v>281</v>
      </c>
      <c r="BI72" s="274" t="s">
        <v>281</v>
      </c>
      <c r="BJ72" s="274" t="s">
        <v>281</v>
      </c>
      <c r="BK72" s="274" t="s">
        <v>281</v>
      </c>
      <c r="BL72" s="274" t="s">
        <v>281</v>
      </c>
      <c r="BM72" s="274" t="s">
        <v>281</v>
      </c>
      <c r="BN72" s="274" t="s">
        <v>281</v>
      </c>
      <c r="BO72" s="274" t="s">
        <v>281</v>
      </c>
      <c r="BP72" s="274" t="s">
        <v>281</v>
      </c>
      <c r="BQ72" s="274" t="s">
        <v>281</v>
      </c>
      <c r="BR72" s="274" t="s">
        <v>281</v>
      </c>
      <c r="BS72" s="274" t="s">
        <v>281</v>
      </c>
      <c r="BT72" s="274" t="s">
        <v>281</v>
      </c>
      <c r="BU72" s="274" t="s">
        <v>281</v>
      </c>
      <c r="BV72" s="274" t="s">
        <v>281</v>
      </c>
      <c r="BW72" s="274" t="s">
        <v>281</v>
      </c>
      <c r="BX72" s="274" t="s">
        <v>281</v>
      </c>
      <c r="BY72" s="274" t="s">
        <v>281</v>
      </c>
      <c r="BZ72" s="274" t="s">
        <v>281</v>
      </c>
      <c r="CA72" s="274" t="s">
        <v>281</v>
      </c>
      <c r="CB72" s="274" t="s">
        <v>281</v>
      </c>
      <c r="CC72" s="274" t="s">
        <v>281</v>
      </c>
      <c r="CD72" s="274" t="s">
        <v>281</v>
      </c>
      <c r="CE72" s="32">
        <f t="shared" ref="CE72:CE86" si="11">SUM(C72:CD72)</f>
        <v>0</v>
      </c>
    </row>
    <row r="73" spans="1:83" x14ac:dyDescent="0.35">
      <c r="A73" s="33" t="s">
        <v>256</v>
      </c>
      <c r="B73" s="34"/>
      <c r="C73" s="274" t="s">
        <v>281</v>
      </c>
      <c r="D73" s="274" t="s">
        <v>281</v>
      </c>
      <c r="E73" s="274" t="s">
        <v>281</v>
      </c>
      <c r="F73" s="274" t="s">
        <v>281</v>
      </c>
      <c r="G73" s="274" t="s">
        <v>281</v>
      </c>
      <c r="H73" s="274" t="s">
        <v>281</v>
      </c>
      <c r="I73" s="274" t="s">
        <v>281</v>
      </c>
      <c r="J73" s="274" t="s">
        <v>281</v>
      </c>
      <c r="K73" s="274" t="s">
        <v>281</v>
      </c>
      <c r="L73" s="274" t="s">
        <v>281</v>
      </c>
      <c r="M73" s="274" t="s">
        <v>281</v>
      </c>
      <c r="N73" s="274" t="s">
        <v>281</v>
      </c>
      <c r="O73" s="274" t="s">
        <v>281</v>
      </c>
      <c r="P73" s="274" t="s">
        <v>281</v>
      </c>
      <c r="Q73" s="274" t="s">
        <v>281</v>
      </c>
      <c r="R73" s="274" t="s">
        <v>281</v>
      </c>
      <c r="S73" s="274" t="s">
        <v>281</v>
      </c>
      <c r="T73" s="274" t="s">
        <v>281</v>
      </c>
      <c r="U73" s="274" t="s">
        <v>281</v>
      </c>
      <c r="V73" s="274" t="s">
        <v>281</v>
      </c>
      <c r="W73" s="274" t="s">
        <v>281</v>
      </c>
      <c r="X73" s="274" t="s">
        <v>281</v>
      </c>
      <c r="Y73" s="274" t="s">
        <v>281</v>
      </c>
      <c r="Z73" s="274" t="s">
        <v>281</v>
      </c>
      <c r="AA73" s="274" t="s">
        <v>281</v>
      </c>
      <c r="AB73" s="274" t="s">
        <v>281</v>
      </c>
      <c r="AC73" s="274" t="s">
        <v>281</v>
      </c>
      <c r="AD73" s="274" t="s">
        <v>281</v>
      </c>
      <c r="AE73" s="274" t="s">
        <v>281</v>
      </c>
      <c r="AF73" s="274" t="s">
        <v>281</v>
      </c>
      <c r="AG73" s="274" t="s">
        <v>281</v>
      </c>
      <c r="AH73" s="274" t="s">
        <v>281</v>
      </c>
      <c r="AI73" s="274" t="s">
        <v>281</v>
      </c>
      <c r="AJ73" s="274" t="s">
        <v>281</v>
      </c>
      <c r="AK73" s="274" t="s">
        <v>281</v>
      </c>
      <c r="AL73" s="274" t="s">
        <v>281</v>
      </c>
      <c r="AM73" s="274" t="s">
        <v>281</v>
      </c>
      <c r="AN73" s="274" t="s">
        <v>281</v>
      </c>
      <c r="AO73" s="274" t="s">
        <v>281</v>
      </c>
      <c r="AP73" s="274" t="s">
        <v>281</v>
      </c>
      <c r="AQ73" s="274" t="s">
        <v>281</v>
      </c>
      <c r="AR73" s="274" t="s">
        <v>281</v>
      </c>
      <c r="AS73" s="274" t="s">
        <v>281</v>
      </c>
      <c r="AT73" s="274" t="s">
        <v>281</v>
      </c>
      <c r="AU73" s="274" t="s">
        <v>281</v>
      </c>
      <c r="AV73" s="274" t="s">
        <v>281</v>
      </c>
      <c r="AW73" s="274" t="s">
        <v>281</v>
      </c>
      <c r="AX73" s="274" t="s">
        <v>281</v>
      </c>
      <c r="AY73" s="274" t="s">
        <v>281</v>
      </c>
      <c r="AZ73" s="274" t="s">
        <v>281</v>
      </c>
      <c r="BA73" s="274" t="s">
        <v>281</v>
      </c>
      <c r="BB73" s="274" t="s">
        <v>281</v>
      </c>
      <c r="BC73" s="274" t="s">
        <v>281</v>
      </c>
      <c r="BD73" s="274" t="s">
        <v>281</v>
      </c>
      <c r="BE73" s="274" t="s">
        <v>281</v>
      </c>
      <c r="BF73" s="274" t="s">
        <v>281</v>
      </c>
      <c r="BG73" s="274" t="s">
        <v>281</v>
      </c>
      <c r="BH73" s="274" t="s">
        <v>281</v>
      </c>
      <c r="BI73" s="274" t="s">
        <v>281</v>
      </c>
      <c r="BJ73" s="274" t="s">
        <v>281</v>
      </c>
      <c r="BK73" s="274" t="s">
        <v>281</v>
      </c>
      <c r="BL73" s="274" t="s">
        <v>281</v>
      </c>
      <c r="BM73" s="274" t="s">
        <v>281</v>
      </c>
      <c r="BN73" s="274" t="s">
        <v>281</v>
      </c>
      <c r="BO73" s="274" t="s">
        <v>281</v>
      </c>
      <c r="BP73" s="274" t="s">
        <v>281</v>
      </c>
      <c r="BQ73" s="274" t="s">
        <v>281</v>
      </c>
      <c r="BR73" s="274" t="s">
        <v>281</v>
      </c>
      <c r="BS73" s="274" t="s">
        <v>281</v>
      </c>
      <c r="BT73" s="274" t="s">
        <v>281</v>
      </c>
      <c r="BU73" s="274" t="s">
        <v>281</v>
      </c>
      <c r="BV73" s="274" t="s">
        <v>281</v>
      </c>
      <c r="BW73" s="274" t="s">
        <v>281</v>
      </c>
      <c r="BX73" s="274" t="s">
        <v>281</v>
      </c>
      <c r="BY73" s="274" t="s">
        <v>281</v>
      </c>
      <c r="BZ73" s="274" t="s">
        <v>281</v>
      </c>
      <c r="CA73" s="274" t="s">
        <v>281</v>
      </c>
      <c r="CB73" s="274" t="s">
        <v>281</v>
      </c>
      <c r="CC73" s="274" t="s">
        <v>281</v>
      </c>
      <c r="CD73" s="274" t="s">
        <v>281</v>
      </c>
      <c r="CE73" s="32">
        <f t="shared" si="11"/>
        <v>0</v>
      </c>
    </row>
    <row r="74" spans="1:83" x14ac:dyDescent="0.35">
      <c r="A74" s="33" t="s">
        <v>257</v>
      </c>
      <c r="B74" s="34"/>
      <c r="C74" s="274" t="s">
        <v>281</v>
      </c>
      <c r="D74" s="274" t="s">
        <v>281</v>
      </c>
      <c r="E74" s="274" t="s">
        <v>281</v>
      </c>
      <c r="F74" s="274" t="s">
        <v>281</v>
      </c>
      <c r="G74" s="274" t="s">
        <v>281</v>
      </c>
      <c r="H74" s="274" t="s">
        <v>281</v>
      </c>
      <c r="I74" s="274" t="s">
        <v>281</v>
      </c>
      <c r="J74" s="274" t="s">
        <v>281</v>
      </c>
      <c r="K74" s="274" t="s">
        <v>281</v>
      </c>
      <c r="L74" s="274" t="s">
        <v>281</v>
      </c>
      <c r="M74" s="274" t="s">
        <v>281</v>
      </c>
      <c r="N74" s="274" t="s">
        <v>281</v>
      </c>
      <c r="O74" s="274" t="s">
        <v>281</v>
      </c>
      <c r="P74" s="274" t="s">
        <v>281</v>
      </c>
      <c r="Q74" s="274" t="s">
        <v>281</v>
      </c>
      <c r="R74" s="274" t="s">
        <v>281</v>
      </c>
      <c r="S74" s="274" t="s">
        <v>281</v>
      </c>
      <c r="T74" s="274" t="s">
        <v>281</v>
      </c>
      <c r="U74" s="274" t="s">
        <v>281</v>
      </c>
      <c r="V74" s="274" t="s">
        <v>281</v>
      </c>
      <c r="W74" s="274" t="s">
        <v>281</v>
      </c>
      <c r="X74" s="274" t="s">
        <v>281</v>
      </c>
      <c r="Y74" s="274" t="s">
        <v>281</v>
      </c>
      <c r="Z74" s="274" t="s">
        <v>281</v>
      </c>
      <c r="AA74" s="274" t="s">
        <v>281</v>
      </c>
      <c r="AB74" s="274" t="s">
        <v>281</v>
      </c>
      <c r="AC74" s="274" t="s">
        <v>281</v>
      </c>
      <c r="AD74" s="274" t="s">
        <v>281</v>
      </c>
      <c r="AE74" s="274" t="s">
        <v>281</v>
      </c>
      <c r="AF74" s="274" t="s">
        <v>281</v>
      </c>
      <c r="AG74" s="274" t="s">
        <v>281</v>
      </c>
      <c r="AH74" s="274" t="s">
        <v>281</v>
      </c>
      <c r="AI74" s="274" t="s">
        <v>281</v>
      </c>
      <c r="AJ74" s="274" t="s">
        <v>281</v>
      </c>
      <c r="AK74" s="274" t="s">
        <v>281</v>
      </c>
      <c r="AL74" s="274" t="s">
        <v>281</v>
      </c>
      <c r="AM74" s="274" t="s">
        <v>281</v>
      </c>
      <c r="AN74" s="274" t="s">
        <v>281</v>
      </c>
      <c r="AO74" s="274" t="s">
        <v>281</v>
      </c>
      <c r="AP74" s="274" t="s">
        <v>281</v>
      </c>
      <c r="AQ74" s="274" t="s">
        <v>281</v>
      </c>
      <c r="AR74" s="274" t="s">
        <v>281</v>
      </c>
      <c r="AS74" s="274" t="s">
        <v>281</v>
      </c>
      <c r="AT74" s="274" t="s">
        <v>281</v>
      </c>
      <c r="AU74" s="274" t="s">
        <v>281</v>
      </c>
      <c r="AV74" s="274" t="s">
        <v>281</v>
      </c>
      <c r="AW74" s="274" t="s">
        <v>281</v>
      </c>
      <c r="AX74" s="274" t="s">
        <v>281</v>
      </c>
      <c r="AY74" s="274" t="s">
        <v>281</v>
      </c>
      <c r="AZ74" s="274" t="s">
        <v>281</v>
      </c>
      <c r="BA74" s="274" t="s">
        <v>281</v>
      </c>
      <c r="BB74" s="274" t="s">
        <v>281</v>
      </c>
      <c r="BC74" s="274" t="s">
        <v>281</v>
      </c>
      <c r="BD74" s="274" t="s">
        <v>281</v>
      </c>
      <c r="BE74" s="274" t="s">
        <v>281</v>
      </c>
      <c r="BF74" s="274" t="s">
        <v>281</v>
      </c>
      <c r="BG74" s="274" t="s">
        <v>281</v>
      </c>
      <c r="BH74" s="274" t="s">
        <v>281</v>
      </c>
      <c r="BI74" s="274" t="s">
        <v>281</v>
      </c>
      <c r="BJ74" s="274" t="s">
        <v>281</v>
      </c>
      <c r="BK74" s="274" t="s">
        <v>281</v>
      </c>
      <c r="BL74" s="274" t="s">
        <v>281</v>
      </c>
      <c r="BM74" s="274" t="s">
        <v>281</v>
      </c>
      <c r="BN74" s="274" t="s">
        <v>281</v>
      </c>
      <c r="BO74" s="274" t="s">
        <v>281</v>
      </c>
      <c r="BP74" s="274" t="s">
        <v>281</v>
      </c>
      <c r="BQ74" s="274" t="s">
        <v>281</v>
      </c>
      <c r="BR74" s="274" t="s">
        <v>281</v>
      </c>
      <c r="BS74" s="274" t="s">
        <v>281</v>
      </c>
      <c r="BT74" s="274" t="s">
        <v>281</v>
      </c>
      <c r="BU74" s="274" t="s">
        <v>281</v>
      </c>
      <c r="BV74" s="274" t="s">
        <v>281</v>
      </c>
      <c r="BW74" s="274" t="s">
        <v>281</v>
      </c>
      <c r="BX74" s="274" t="s">
        <v>281</v>
      </c>
      <c r="BY74" s="274" t="s">
        <v>281</v>
      </c>
      <c r="BZ74" s="274" t="s">
        <v>281</v>
      </c>
      <c r="CA74" s="274" t="s">
        <v>281</v>
      </c>
      <c r="CB74" s="274" t="s">
        <v>281</v>
      </c>
      <c r="CC74" s="274" t="s">
        <v>281</v>
      </c>
      <c r="CD74" s="274" t="s">
        <v>281</v>
      </c>
      <c r="CE74" s="32">
        <f t="shared" si="11"/>
        <v>0</v>
      </c>
    </row>
    <row r="75" spans="1:83" x14ac:dyDescent="0.35">
      <c r="A75" s="33" t="s">
        <v>258</v>
      </c>
      <c r="B75" s="34"/>
      <c r="C75" s="274" t="s">
        <v>281</v>
      </c>
      <c r="D75" s="274" t="s">
        <v>281</v>
      </c>
      <c r="E75" s="274" t="s">
        <v>281</v>
      </c>
      <c r="F75" s="274" t="s">
        <v>281</v>
      </c>
      <c r="G75" s="274" t="s">
        <v>281</v>
      </c>
      <c r="H75" s="274" t="s">
        <v>281</v>
      </c>
      <c r="I75" s="274" t="s">
        <v>281</v>
      </c>
      <c r="J75" s="274" t="s">
        <v>281</v>
      </c>
      <c r="K75" s="274" t="s">
        <v>281</v>
      </c>
      <c r="L75" s="274" t="s">
        <v>281</v>
      </c>
      <c r="M75" s="274" t="s">
        <v>281</v>
      </c>
      <c r="N75" s="274" t="s">
        <v>281</v>
      </c>
      <c r="O75" s="274" t="s">
        <v>281</v>
      </c>
      <c r="P75" s="274" t="s">
        <v>281</v>
      </c>
      <c r="Q75" s="274" t="s">
        <v>281</v>
      </c>
      <c r="R75" s="274" t="s">
        <v>281</v>
      </c>
      <c r="S75" s="274" t="s">
        <v>281</v>
      </c>
      <c r="T75" s="274" t="s">
        <v>281</v>
      </c>
      <c r="U75" s="274" t="s">
        <v>281</v>
      </c>
      <c r="V75" s="274" t="s">
        <v>281</v>
      </c>
      <c r="W75" s="274" t="s">
        <v>281</v>
      </c>
      <c r="X75" s="274" t="s">
        <v>281</v>
      </c>
      <c r="Y75" s="274" t="s">
        <v>281</v>
      </c>
      <c r="Z75" s="274" t="s">
        <v>281</v>
      </c>
      <c r="AA75" s="274" t="s">
        <v>281</v>
      </c>
      <c r="AB75" s="274" t="s">
        <v>281</v>
      </c>
      <c r="AC75" s="274" t="s">
        <v>281</v>
      </c>
      <c r="AD75" s="274" t="s">
        <v>281</v>
      </c>
      <c r="AE75" s="274" t="s">
        <v>281</v>
      </c>
      <c r="AF75" s="274" t="s">
        <v>281</v>
      </c>
      <c r="AG75" s="274" t="s">
        <v>281</v>
      </c>
      <c r="AH75" s="274" t="s">
        <v>281</v>
      </c>
      <c r="AI75" s="274" t="s">
        <v>281</v>
      </c>
      <c r="AJ75" s="274" t="s">
        <v>281</v>
      </c>
      <c r="AK75" s="274" t="s">
        <v>281</v>
      </c>
      <c r="AL75" s="274" t="s">
        <v>281</v>
      </c>
      <c r="AM75" s="274" t="s">
        <v>281</v>
      </c>
      <c r="AN75" s="274" t="s">
        <v>281</v>
      </c>
      <c r="AO75" s="274" t="s">
        <v>281</v>
      </c>
      <c r="AP75" s="274" t="s">
        <v>281</v>
      </c>
      <c r="AQ75" s="274" t="s">
        <v>281</v>
      </c>
      <c r="AR75" s="274" t="s">
        <v>281</v>
      </c>
      <c r="AS75" s="274" t="s">
        <v>281</v>
      </c>
      <c r="AT75" s="274" t="s">
        <v>281</v>
      </c>
      <c r="AU75" s="274" t="s">
        <v>281</v>
      </c>
      <c r="AV75" s="274" t="s">
        <v>281</v>
      </c>
      <c r="AW75" s="274" t="s">
        <v>281</v>
      </c>
      <c r="AX75" s="274" t="s">
        <v>281</v>
      </c>
      <c r="AY75" s="274" t="s">
        <v>281</v>
      </c>
      <c r="AZ75" s="274" t="s">
        <v>281</v>
      </c>
      <c r="BA75" s="274" t="s">
        <v>281</v>
      </c>
      <c r="BB75" s="274" t="s">
        <v>281</v>
      </c>
      <c r="BC75" s="274" t="s">
        <v>281</v>
      </c>
      <c r="BD75" s="274" t="s">
        <v>281</v>
      </c>
      <c r="BE75" s="274" t="s">
        <v>281</v>
      </c>
      <c r="BF75" s="274" t="s">
        <v>281</v>
      </c>
      <c r="BG75" s="274" t="s">
        <v>281</v>
      </c>
      <c r="BH75" s="274" t="s">
        <v>281</v>
      </c>
      <c r="BI75" s="274" t="s">
        <v>281</v>
      </c>
      <c r="BJ75" s="274" t="s">
        <v>281</v>
      </c>
      <c r="BK75" s="274" t="s">
        <v>281</v>
      </c>
      <c r="BL75" s="274" t="s">
        <v>281</v>
      </c>
      <c r="BM75" s="274" t="s">
        <v>281</v>
      </c>
      <c r="BN75" s="274" t="s">
        <v>281</v>
      </c>
      <c r="BO75" s="274" t="s">
        <v>281</v>
      </c>
      <c r="BP75" s="274" t="s">
        <v>281</v>
      </c>
      <c r="BQ75" s="274" t="s">
        <v>281</v>
      </c>
      <c r="BR75" s="274" t="s">
        <v>281</v>
      </c>
      <c r="BS75" s="274" t="s">
        <v>281</v>
      </c>
      <c r="BT75" s="274" t="s">
        <v>281</v>
      </c>
      <c r="BU75" s="274" t="s">
        <v>281</v>
      </c>
      <c r="BV75" s="274" t="s">
        <v>281</v>
      </c>
      <c r="BW75" s="274" t="s">
        <v>281</v>
      </c>
      <c r="BX75" s="274" t="s">
        <v>281</v>
      </c>
      <c r="BY75" s="274" t="s">
        <v>281</v>
      </c>
      <c r="BZ75" s="274" t="s">
        <v>281</v>
      </c>
      <c r="CA75" s="274" t="s">
        <v>281</v>
      </c>
      <c r="CB75" s="274" t="s">
        <v>281</v>
      </c>
      <c r="CC75" s="274" t="s">
        <v>281</v>
      </c>
      <c r="CD75" s="274" t="s">
        <v>281</v>
      </c>
      <c r="CE75" s="32">
        <f t="shared" si="11"/>
        <v>0</v>
      </c>
    </row>
    <row r="76" spans="1:83" x14ac:dyDescent="0.35">
      <c r="A76" s="33" t="s">
        <v>259</v>
      </c>
      <c r="B76" s="34"/>
      <c r="C76" s="274" t="s">
        <v>281</v>
      </c>
      <c r="D76" s="274" t="s">
        <v>281</v>
      </c>
      <c r="E76" s="274" t="s">
        <v>281</v>
      </c>
      <c r="F76" s="274" t="s">
        <v>281</v>
      </c>
      <c r="G76" s="274" t="s">
        <v>281</v>
      </c>
      <c r="H76" s="274" t="s">
        <v>281</v>
      </c>
      <c r="I76" s="274" t="s">
        <v>281</v>
      </c>
      <c r="J76" s="274" t="s">
        <v>281</v>
      </c>
      <c r="K76" s="274" t="s">
        <v>281</v>
      </c>
      <c r="L76" s="274" t="s">
        <v>281</v>
      </c>
      <c r="M76" s="274" t="s">
        <v>281</v>
      </c>
      <c r="N76" s="274" t="s">
        <v>281</v>
      </c>
      <c r="O76" s="274" t="s">
        <v>281</v>
      </c>
      <c r="P76" s="274" t="s">
        <v>281</v>
      </c>
      <c r="Q76" s="274" t="s">
        <v>281</v>
      </c>
      <c r="R76" s="274" t="s">
        <v>281</v>
      </c>
      <c r="S76" s="274" t="s">
        <v>281</v>
      </c>
      <c r="T76" s="274" t="s">
        <v>281</v>
      </c>
      <c r="U76" s="274" t="s">
        <v>281</v>
      </c>
      <c r="V76" s="274" t="s">
        <v>281</v>
      </c>
      <c r="W76" s="274" t="s">
        <v>281</v>
      </c>
      <c r="X76" s="274" t="s">
        <v>281</v>
      </c>
      <c r="Y76" s="274" t="s">
        <v>281</v>
      </c>
      <c r="Z76" s="274" t="s">
        <v>281</v>
      </c>
      <c r="AA76" s="274" t="s">
        <v>281</v>
      </c>
      <c r="AB76" s="274" t="s">
        <v>281</v>
      </c>
      <c r="AC76" s="274" t="s">
        <v>281</v>
      </c>
      <c r="AD76" s="274" t="s">
        <v>281</v>
      </c>
      <c r="AE76" s="274" t="s">
        <v>281</v>
      </c>
      <c r="AF76" s="274" t="s">
        <v>281</v>
      </c>
      <c r="AG76" s="274" t="s">
        <v>281</v>
      </c>
      <c r="AH76" s="274" t="s">
        <v>281</v>
      </c>
      <c r="AI76" s="274" t="s">
        <v>281</v>
      </c>
      <c r="AJ76" s="274" t="s">
        <v>281</v>
      </c>
      <c r="AK76" s="274" t="s">
        <v>281</v>
      </c>
      <c r="AL76" s="274" t="s">
        <v>281</v>
      </c>
      <c r="AM76" s="274" t="s">
        <v>281</v>
      </c>
      <c r="AN76" s="274" t="s">
        <v>281</v>
      </c>
      <c r="AO76" s="274" t="s">
        <v>281</v>
      </c>
      <c r="AP76" s="274" t="s">
        <v>281</v>
      </c>
      <c r="AQ76" s="274" t="s">
        <v>281</v>
      </c>
      <c r="AR76" s="274" t="s">
        <v>281</v>
      </c>
      <c r="AS76" s="274" t="s">
        <v>281</v>
      </c>
      <c r="AT76" s="274" t="s">
        <v>281</v>
      </c>
      <c r="AU76" s="274" t="s">
        <v>281</v>
      </c>
      <c r="AV76" s="274" t="s">
        <v>281</v>
      </c>
      <c r="AW76" s="274" t="s">
        <v>281</v>
      </c>
      <c r="AX76" s="274" t="s">
        <v>281</v>
      </c>
      <c r="AY76" s="274" t="s">
        <v>281</v>
      </c>
      <c r="AZ76" s="274" t="s">
        <v>281</v>
      </c>
      <c r="BA76" s="274" t="s">
        <v>281</v>
      </c>
      <c r="BB76" s="274" t="s">
        <v>281</v>
      </c>
      <c r="BC76" s="274" t="s">
        <v>281</v>
      </c>
      <c r="BD76" s="274" t="s">
        <v>281</v>
      </c>
      <c r="BE76" s="274" t="s">
        <v>281</v>
      </c>
      <c r="BF76" s="274" t="s">
        <v>281</v>
      </c>
      <c r="BG76" s="274" t="s">
        <v>281</v>
      </c>
      <c r="BH76" s="274" t="s">
        <v>281</v>
      </c>
      <c r="BI76" s="274" t="s">
        <v>281</v>
      </c>
      <c r="BJ76" s="274" t="s">
        <v>281</v>
      </c>
      <c r="BK76" s="274" t="s">
        <v>281</v>
      </c>
      <c r="BL76" s="274" t="s">
        <v>281</v>
      </c>
      <c r="BM76" s="274" t="s">
        <v>281</v>
      </c>
      <c r="BN76" s="274" t="s">
        <v>281</v>
      </c>
      <c r="BO76" s="274" t="s">
        <v>281</v>
      </c>
      <c r="BP76" s="274" t="s">
        <v>281</v>
      </c>
      <c r="BQ76" s="274" t="s">
        <v>281</v>
      </c>
      <c r="BR76" s="274" t="s">
        <v>281</v>
      </c>
      <c r="BS76" s="274" t="s">
        <v>281</v>
      </c>
      <c r="BT76" s="274" t="s">
        <v>281</v>
      </c>
      <c r="BU76" s="274" t="s">
        <v>281</v>
      </c>
      <c r="BV76" s="274" t="s">
        <v>281</v>
      </c>
      <c r="BW76" s="274" t="s">
        <v>281</v>
      </c>
      <c r="BX76" s="274" t="s">
        <v>281</v>
      </c>
      <c r="BY76" s="274" t="s">
        <v>281</v>
      </c>
      <c r="BZ76" s="274" t="s">
        <v>281</v>
      </c>
      <c r="CA76" s="274" t="s">
        <v>281</v>
      </c>
      <c r="CB76" s="274" t="s">
        <v>281</v>
      </c>
      <c r="CC76" s="274" t="s">
        <v>281</v>
      </c>
      <c r="CD76" s="274" t="s">
        <v>281</v>
      </c>
      <c r="CE76" s="32">
        <f t="shared" si="11"/>
        <v>0</v>
      </c>
    </row>
    <row r="77" spans="1:83" x14ac:dyDescent="0.35">
      <c r="A77" s="33" t="s">
        <v>260</v>
      </c>
      <c r="B77" s="232"/>
      <c r="C77" s="274" t="s">
        <v>281</v>
      </c>
      <c r="D77" s="274" t="s">
        <v>281</v>
      </c>
      <c r="E77" s="274" t="s">
        <v>281</v>
      </c>
      <c r="F77" s="274" t="s">
        <v>281</v>
      </c>
      <c r="G77" s="274" t="s">
        <v>281</v>
      </c>
      <c r="H77" s="274" t="s">
        <v>281</v>
      </c>
      <c r="I77" s="274" t="s">
        <v>281</v>
      </c>
      <c r="J77" s="274" t="s">
        <v>281</v>
      </c>
      <c r="K77" s="274" t="s">
        <v>281</v>
      </c>
      <c r="L77" s="274" t="s">
        <v>281</v>
      </c>
      <c r="M77" s="274" t="s">
        <v>281</v>
      </c>
      <c r="N77" s="274" t="s">
        <v>281</v>
      </c>
      <c r="O77" s="274" t="s">
        <v>281</v>
      </c>
      <c r="P77" s="274" t="s">
        <v>281</v>
      </c>
      <c r="Q77" s="274" t="s">
        <v>281</v>
      </c>
      <c r="R77" s="274" t="s">
        <v>281</v>
      </c>
      <c r="S77" s="274" t="s">
        <v>281</v>
      </c>
      <c r="T77" s="274" t="s">
        <v>281</v>
      </c>
      <c r="U77" s="274" t="s">
        <v>281</v>
      </c>
      <c r="V77" s="274" t="s">
        <v>281</v>
      </c>
      <c r="W77" s="274" t="s">
        <v>281</v>
      </c>
      <c r="X77" s="274" t="s">
        <v>281</v>
      </c>
      <c r="Y77" s="274" t="s">
        <v>281</v>
      </c>
      <c r="Z77" s="274" t="s">
        <v>281</v>
      </c>
      <c r="AA77" s="274" t="s">
        <v>281</v>
      </c>
      <c r="AB77" s="274" t="s">
        <v>281</v>
      </c>
      <c r="AC77" s="274" t="s">
        <v>281</v>
      </c>
      <c r="AD77" s="274" t="s">
        <v>281</v>
      </c>
      <c r="AE77" s="274" t="s">
        <v>281</v>
      </c>
      <c r="AF77" s="274" t="s">
        <v>281</v>
      </c>
      <c r="AG77" s="274" t="s">
        <v>281</v>
      </c>
      <c r="AH77" s="274" t="s">
        <v>281</v>
      </c>
      <c r="AI77" s="274" t="s">
        <v>281</v>
      </c>
      <c r="AJ77" s="274" t="s">
        <v>281</v>
      </c>
      <c r="AK77" s="274" t="s">
        <v>281</v>
      </c>
      <c r="AL77" s="274" t="s">
        <v>281</v>
      </c>
      <c r="AM77" s="274" t="s">
        <v>281</v>
      </c>
      <c r="AN77" s="274" t="s">
        <v>281</v>
      </c>
      <c r="AO77" s="274" t="s">
        <v>281</v>
      </c>
      <c r="AP77" s="274" t="s">
        <v>281</v>
      </c>
      <c r="AQ77" s="274" t="s">
        <v>281</v>
      </c>
      <c r="AR77" s="274" t="s">
        <v>281</v>
      </c>
      <c r="AS77" s="274" t="s">
        <v>281</v>
      </c>
      <c r="AT77" s="274" t="s">
        <v>281</v>
      </c>
      <c r="AU77" s="274" t="s">
        <v>281</v>
      </c>
      <c r="AV77" s="274" t="s">
        <v>281</v>
      </c>
      <c r="AW77" s="274" t="s">
        <v>281</v>
      </c>
      <c r="AX77" s="274" t="s">
        <v>281</v>
      </c>
      <c r="AY77" s="274" t="s">
        <v>281</v>
      </c>
      <c r="AZ77" s="274" t="s">
        <v>281</v>
      </c>
      <c r="BA77" s="274" t="s">
        <v>281</v>
      </c>
      <c r="BB77" s="274" t="s">
        <v>281</v>
      </c>
      <c r="BC77" s="274" t="s">
        <v>281</v>
      </c>
      <c r="BD77" s="274" t="s">
        <v>281</v>
      </c>
      <c r="BE77" s="274" t="s">
        <v>281</v>
      </c>
      <c r="BF77" s="274" t="s">
        <v>281</v>
      </c>
      <c r="BG77" s="274" t="s">
        <v>281</v>
      </c>
      <c r="BH77" s="274" t="s">
        <v>281</v>
      </c>
      <c r="BI77" s="274" t="s">
        <v>281</v>
      </c>
      <c r="BJ77" s="274" t="s">
        <v>281</v>
      </c>
      <c r="BK77" s="274" t="s">
        <v>281</v>
      </c>
      <c r="BL77" s="274" t="s">
        <v>281</v>
      </c>
      <c r="BM77" s="274" t="s">
        <v>281</v>
      </c>
      <c r="BN77" s="274" t="s">
        <v>281</v>
      </c>
      <c r="BO77" s="274" t="s">
        <v>281</v>
      </c>
      <c r="BP77" s="274" t="s">
        <v>281</v>
      </c>
      <c r="BQ77" s="274" t="s">
        <v>281</v>
      </c>
      <c r="BR77" s="274" t="s">
        <v>281</v>
      </c>
      <c r="BS77" s="274" t="s">
        <v>281</v>
      </c>
      <c r="BT77" s="274" t="s">
        <v>281</v>
      </c>
      <c r="BU77" s="274" t="s">
        <v>281</v>
      </c>
      <c r="BV77" s="274" t="s">
        <v>281</v>
      </c>
      <c r="BW77" s="274" t="s">
        <v>281</v>
      </c>
      <c r="BX77" s="274" t="s">
        <v>281</v>
      </c>
      <c r="BY77" s="274" t="s">
        <v>281</v>
      </c>
      <c r="BZ77" s="274" t="s">
        <v>281</v>
      </c>
      <c r="CA77" s="274" t="s">
        <v>281</v>
      </c>
      <c r="CB77" s="274" t="s">
        <v>281</v>
      </c>
      <c r="CC77" s="274" t="s">
        <v>281</v>
      </c>
      <c r="CD77" s="274" t="s">
        <v>281</v>
      </c>
      <c r="CE77" s="32">
        <f t="shared" si="11"/>
        <v>0</v>
      </c>
    </row>
    <row r="78" spans="1:83" x14ac:dyDescent="0.35">
      <c r="A78" s="33" t="s">
        <v>261</v>
      </c>
      <c r="B78" s="34"/>
      <c r="C78" s="274" t="s">
        <v>281</v>
      </c>
      <c r="D78" s="274" t="s">
        <v>281</v>
      </c>
      <c r="E78" s="274" t="s">
        <v>281</v>
      </c>
      <c r="F78" s="274" t="s">
        <v>281</v>
      </c>
      <c r="G78" s="274" t="s">
        <v>281</v>
      </c>
      <c r="H78" s="274" t="s">
        <v>281</v>
      </c>
      <c r="I78" s="274" t="s">
        <v>281</v>
      </c>
      <c r="J78" s="274" t="s">
        <v>281</v>
      </c>
      <c r="K78" s="274" t="s">
        <v>281</v>
      </c>
      <c r="L78" s="274" t="s">
        <v>281</v>
      </c>
      <c r="M78" s="274" t="s">
        <v>281</v>
      </c>
      <c r="N78" s="274" t="s">
        <v>281</v>
      </c>
      <c r="O78" s="274" t="s">
        <v>281</v>
      </c>
      <c r="P78" s="274" t="s">
        <v>281</v>
      </c>
      <c r="Q78" s="274" t="s">
        <v>281</v>
      </c>
      <c r="R78" s="274" t="s">
        <v>281</v>
      </c>
      <c r="S78" s="274" t="s">
        <v>281</v>
      </c>
      <c r="T78" s="274" t="s">
        <v>281</v>
      </c>
      <c r="U78" s="274" t="s">
        <v>281</v>
      </c>
      <c r="V78" s="274" t="s">
        <v>281</v>
      </c>
      <c r="W78" s="274" t="s">
        <v>281</v>
      </c>
      <c r="X78" s="274" t="s">
        <v>281</v>
      </c>
      <c r="Y78" s="274" t="s">
        <v>281</v>
      </c>
      <c r="Z78" s="274" t="s">
        <v>281</v>
      </c>
      <c r="AA78" s="274" t="s">
        <v>281</v>
      </c>
      <c r="AB78" s="274" t="s">
        <v>281</v>
      </c>
      <c r="AC78" s="274" t="s">
        <v>281</v>
      </c>
      <c r="AD78" s="274" t="s">
        <v>281</v>
      </c>
      <c r="AE78" s="274" t="s">
        <v>281</v>
      </c>
      <c r="AF78" s="274" t="s">
        <v>281</v>
      </c>
      <c r="AG78" s="274" t="s">
        <v>281</v>
      </c>
      <c r="AH78" s="274" t="s">
        <v>281</v>
      </c>
      <c r="AI78" s="274" t="s">
        <v>281</v>
      </c>
      <c r="AJ78" s="274" t="s">
        <v>281</v>
      </c>
      <c r="AK78" s="274" t="s">
        <v>281</v>
      </c>
      <c r="AL78" s="274" t="s">
        <v>281</v>
      </c>
      <c r="AM78" s="274" t="s">
        <v>281</v>
      </c>
      <c r="AN78" s="274" t="s">
        <v>281</v>
      </c>
      <c r="AO78" s="274" t="s">
        <v>281</v>
      </c>
      <c r="AP78" s="274" t="s">
        <v>281</v>
      </c>
      <c r="AQ78" s="274" t="s">
        <v>281</v>
      </c>
      <c r="AR78" s="274" t="s">
        <v>281</v>
      </c>
      <c r="AS78" s="274" t="s">
        <v>281</v>
      </c>
      <c r="AT78" s="274" t="s">
        <v>281</v>
      </c>
      <c r="AU78" s="274" t="s">
        <v>281</v>
      </c>
      <c r="AV78" s="274" t="s">
        <v>281</v>
      </c>
      <c r="AW78" s="274" t="s">
        <v>281</v>
      </c>
      <c r="AX78" s="274" t="s">
        <v>281</v>
      </c>
      <c r="AY78" s="274" t="s">
        <v>281</v>
      </c>
      <c r="AZ78" s="274" t="s">
        <v>281</v>
      </c>
      <c r="BA78" s="274" t="s">
        <v>281</v>
      </c>
      <c r="BB78" s="274" t="s">
        <v>281</v>
      </c>
      <c r="BC78" s="274" t="s">
        <v>281</v>
      </c>
      <c r="BD78" s="274" t="s">
        <v>281</v>
      </c>
      <c r="BE78" s="274" t="s">
        <v>281</v>
      </c>
      <c r="BF78" s="274" t="s">
        <v>281</v>
      </c>
      <c r="BG78" s="274" t="s">
        <v>281</v>
      </c>
      <c r="BH78" s="274" t="s">
        <v>281</v>
      </c>
      <c r="BI78" s="274" t="s">
        <v>281</v>
      </c>
      <c r="BJ78" s="274" t="s">
        <v>281</v>
      </c>
      <c r="BK78" s="274" t="s">
        <v>281</v>
      </c>
      <c r="BL78" s="274" t="s">
        <v>281</v>
      </c>
      <c r="BM78" s="274" t="s">
        <v>281</v>
      </c>
      <c r="BN78" s="274" t="s">
        <v>281</v>
      </c>
      <c r="BO78" s="274" t="s">
        <v>281</v>
      </c>
      <c r="BP78" s="274" t="s">
        <v>281</v>
      </c>
      <c r="BQ78" s="274" t="s">
        <v>281</v>
      </c>
      <c r="BR78" s="274" t="s">
        <v>281</v>
      </c>
      <c r="BS78" s="274" t="s">
        <v>281</v>
      </c>
      <c r="BT78" s="274" t="s">
        <v>281</v>
      </c>
      <c r="BU78" s="274" t="s">
        <v>281</v>
      </c>
      <c r="BV78" s="274" t="s">
        <v>281</v>
      </c>
      <c r="BW78" s="274" t="s">
        <v>281</v>
      </c>
      <c r="BX78" s="274" t="s">
        <v>281</v>
      </c>
      <c r="BY78" s="274" t="s">
        <v>281</v>
      </c>
      <c r="BZ78" s="274" t="s">
        <v>281</v>
      </c>
      <c r="CA78" s="274" t="s">
        <v>281</v>
      </c>
      <c r="CB78" s="274" t="s">
        <v>281</v>
      </c>
      <c r="CC78" s="274" t="s">
        <v>281</v>
      </c>
      <c r="CD78" s="274" t="s">
        <v>281</v>
      </c>
      <c r="CE78" s="32">
        <f t="shared" si="11"/>
        <v>0</v>
      </c>
    </row>
    <row r="79" spans="1:83" x14ac:dyDescent="0.35">
      <c r="A79" s="33" t="s">
        <v>262</v>
      </c>
      <c r="B79" s="20"/>
      <c r="C79" s="274" t="s">
        <v>281</v>
      </c>
      <c r="D79" s="274" t="s">
        <v>281</v>
      </c>
      <c r="E79" s="274" t="s">
        <v>281</v>
      </c>
      <c r="F79" s="274" t="s">
        <v>281</v>
      </c>
      <c r="G79" s="274" t="s">
        <v>281</v>
      </c>
      <c r="H79" s="274" t="s">
        <v>281</v>
      </c>
      <c r="I79" s="274" t="s">
        <v>281</v>
      </c>
      <c r="J79" s="274" t="s">
        <v>281</v>
      </c>
      <c r="K79" s="274" t="s">
        <v>281</v>
      </c>
      <c r="L79" s="274" t="s">
        <v>281</v>
      </c>
      <c r="M79" s="274" t="s">
        <v>281</v>
      </c>
      <c r="N79" s="274" t="s">
        <v>281</v>
      </c>
      <c r="O79" s="274" t="s">
        <v>281</v>
      </c>
      <c r="P79" s="274" t="s">
        <v>281</v>
      </c>
      <c r="Q79" s="274" t="s">
        <v>281</v>
      </c>
      <c r="R79" s="274" t="s">
        <v>281</v>
      </c>
      <c r="S79" s="274" t="s">
        <v>281</v>
      </c>
      <c r="T79" s="274" t="s">
        <v>281</v>
      </c>
      <c r="U79" s="274" t="s">
        <v>281</v>
      </c>
      <c r="V79" s="274" t="s">
        <v>281</v>
      </c>
      <c r="W79" s="274" t="s">
        <v>281</v>
      </c>
      <c r="X79" s="274" t="s">
        <v>281</v>
      </c>
      <c r="Y79" s="274" t="s">
        <v>281</v>
      </c>
      <c r="Z79" s="274" t="s">
        <v>281</v>
      </c>
      <c r="AA79" s="274" t="s">
        <v>281</v>
      </c>
      <c r="AB79" s="274" t="s">
        <v>281</v>
      </c>
      <c r="AC79" s="274" t="s">
        <v>281</v>
      </c>
      <c r="AD79" s="274" t="s">
        <v>281</v>
      </c>
      <c r="AE79" s="274" t="s">
        <v>281</v>
      </c>
      <c r="AF79" s="274" t="s">
        <v>281</v>
      </c>
      <c r="AG79" s="274" t="s">
        <v>281</v>
      </c>
      <c r="AH79" s="274" t="s">
        <v>281</v>
      </c>
      <c r="AI79" s="274" t="s">
        <v>281</v>
      </c>
      <c r="AJ79" s="274" t="s">
        <v>281</v>
      </c>
      <c r="AK79" s="274" t="s">
        <v>281</v>
      </c>
      <c r="AL79" s="274" t="s">
        <v>281</v>
      </c>
      <c r="AM79" s="274" t="s">
        <v>281</v>
      </c>
      <c r="AN79" s="274" t="s">
        <v>281</v>
      </c>
      <c r="AO79" s="274" t="s">
        <v>281</v>
      </c>
      <c r="AP79" s="274" t="s">
        <v>281</v>
      </c>
      <c r="AQ79" s="274" t="s">
        <v>281</v>
      </c>
      <c r="AR79" s="274" t="s">
        <v>281</v>
      </c>
      <c r="AS79" s="274" t="s">
        <v>281</v>
      </c>
      <c r="AT79" s="274" t="s">
        <v>281</v>
      </c>
      <c r="AU79" s="274" t="s">
        <v>281</v>
      </c>
      <c r="AV79" s="274" t="s">
        <v>281</v>
      </c>
      <c r="AW79" s="274" t="s">
        <v>281</v>
      </c>
      <c r="AX79" s="274" t="s">
        <v>281</v>
      </c>
      <c r="AY79" s="274" t="s">
        <v>281</v>
      </c>
      <c r="AZ79" s="274" t="s">
        <v>281</v>
      </c>
      <c r="BA79" s="274" t="s">
        <v>281</v>
      </c>
      <c r="BB79" s="274" t="s">
        <v>281</v>
      </c>
      <c r="BC79" s="274" t="s">
        <v>281</v>
      </c>
      <c r="BD79" s="274" t="s">
        <v>281</v>
      </c>
      <c r="BE79" s="274" t="s">
        <v>281</v>
      </c>
      <c r="BF79" s="274" t="s">
        <v>281</v>
      </c>
      <c r="BG79" s="274" t="s">
        <v>281</v>
      </c>
      <c r="BH79" s="274" t="s">
        <v>281</v>
      </c>
      <c r="BI79" s="274" t="s">
        <v>281</v>
      </c>
      <c r="BJ79" s="274" t="s">
        <v>281</v>
      </c>
      <c r="BK79" s="274" t="s">
        <v>281</v>
      </c>
      <c r="BL79" s="274" t="s">
        <v>281</v>
      </c>
      <c r="BM79" s="274" t="s">
        <v>281</v>
      </c>
      <c r="BN79" s="274" t="s">
        <v>281</v>
      </c>
      <c r="BO79" s="274" t="s">
        <v>281</v>
      </c>
      <c r="BP79" s="274" t="s">
        <v>281</v>
      </c>
      <c r="BQ79" s="274" t="s">
        <v>281</v>
      </c>
      <c r="BR79" s="274" t="s">
        <v>281</v>
      </c>
      <c r="BS79" s="274" t="s">
        <v>281</v>
      </c>
      <c r="BT79" s="274" t="s">
        <v>281</v>
      </c>
      <c r="BU79" s="274" t="s">
        <v>281</v>
      </c>
      <c r="BV79" s="274" t="s">
        <v>281</v>
      </c>
      <c r="BW79" s="274" t="s">
        <v>281</v>
      </c>
      <c r="BX79" s="274" t="s">
        <v>281</v>
      </c>
      <c r="BY79" s="274" t="s">
        <v>281</v>
      </c>
      <c r="BZ79" s="274" t="s">
        <v>281</v>
      </c>
      <c r="CA79" s="274" t="s">
        <v>281</v>
      </c>
      <c r="CB79" s="274" t="s">
        <v>281</v>
      </c>
      <c r="CC79" s="274" t="s">
        <v>281</v>
      </c>
      <c r="CD79" s="274" t="s">
        <v>281</v>
      </c>
      <c r="CE79" s="32">
        <f t="shared" si="11"/>
        <v>0</v>
      </c>
    </row>
    <row r="80" spans="1:83" x14ac:dyDescent="0.35">
      <c r="A80" s="33" t="s">
        <v>263</v>
      </c>
      <c r="B80" s="20"/>
      <c r="C80" s="274" t="s">
        <v>281</v>
      </c>
      <c r="D80" s="274" t="s">
        <v>281</v>
      </c>
      <c r="E80" s="274" t="s">
        <v>281</v>
      </c>
      <c r="F80" s="274" t="s">
        <v>281</v>
      </c>
      <c r="G80" s="274" t="s">
        <v>281</v>
      </c>
      <c r="H80" s="274" t="s">
        <v>281</v>
      </c>
      <c r="I80" s="274" t="s">
        <v>281</v>
      </c>
      <c r="J80" s="274" t="s">
        <v>281</v>
      </c>
      <c r="K80" s="274" t="s">
        <v>281</v>
      </c>
      <c r="L80" s="274" t="s">
        <v>281</v>
      </c>
      <c r="M80" s="274" t="s">
        <v>281</v>
      </c>
      <c r="N80" s="274" t="s">
        <v>281</v>
      </c>
      <c r="O80" s="274" t="s">
        <v>281</v>
      </c>
      <c r="P80" s="274" t="s">
        <v>281</v>
      </c>
      <c r="Q80" s="274" t="s">
        <v>281</v>
      </c>
      <c r="R80" s="274" t="s">
        <v>281</v>
      </c>
      <c r="S80" s="274" t="s">
        <v>281</v>
      </c>
      <c r="T80" s="274" t="s">
        <v>281</v>
      </c>
      <c r="U80" s="274" t="s">
        <v>281</v>
      </c>
      <c r="V80" s="274" t="s">
        <v>281</v>
      </c>
      <c r="W80" s="274" t="s">
        <v>281</v>
      </c>
      <c r="X80" s="274" t="s">
        <v>281</v>
      </c>
      <c r="Y80" s="274" t="s">
        <v>281</v>
      </c>
      <c r="Z80" s="274" t="s">
        <v>281</v>
      </c>
      <c r="AA80" s="274" t="s">
        <v>281</v>
      </c>
      <c r="AB80" s="274" t="s">
        <v>281</v>
      </c>
      <c r="AC80" s="274" t="s">
        <v>281</v>
      </c>
      <c r="AD80" s="274" t="s">
        <v>281</v>
      </c>
      <c r="AE80" s="274" t="s">
        <v>281</v>
      </c>
      <c r="AF80" s="274" t="s">
        <v>281</v>
      </c>
      <c r="AG80" s="274" t="s">
        <v>281</v>
      </c>
      <c r="AH80" s="274" t="s">
        <v>281</v>
      </c>
      <c r="AI80" s="274" t="s">
        <v>281</v>
      </c>
      <c r="AJ80" s="274" t="s">
        <v>281</v>
      </c>
      <c r="AK80" s="274" t="s">
        <v>281</v>
      </c>
      <c r="AL80" s="274" t="s">
        <v>281</v>
      </c>
      <c r="AM80" s="274" t="s">
        <v>281</v>
      </c>
      <c r="AN80" s="274" t="s">
        <v>281</v>
      </c>
      <c r="AO80" s="274" t="s">
        <v>281</v>
      </c>
      <c r="AP80" s="274" t="s">
        <v>281</v>
      </c>
      <c r="AQ80" s="274" t="s">
        <v>281</v>
      </c>
      <c r="AR80" s="274" t="s">
        <v>281</v>
      </c>
      <c r="AS80" s="274" t="s">
        <v>281</v>
      </c>
      <c r="AT80" s="274" t="s">
        <v>281</v>
      </c>
      <c r="AU80" s="274" t="s">
        <v>281</v>
      </c>
      <c r="AV80" s="274" t="s">
        <v>281</v>
      </c>
      <c r="AW80" s="274" t="s">
        <v>281</v>
      </c>
      <c r="AX80" s="274" t="s">
        <v>281</v>
      </c>
      <c r="AY80" s="274" t="s">
        <v>281</v>
      </c>
      <c r="AZ80" s="274" t="s">
        <v>281</v>
      </c>
      <c r="BA80" s="274" t="s">
        <v>281</v>
      </c>
      <c r="BB80" s="274" t="s">
        <v>281</v>
      </c>
      <c r="BC80" s="274" t="s">
        <v>281</v>
      </c>
      <c r="BD80" s="274" t="s">
        <v>281</v>
      </c>
      <c r="BE80" s="274" t="s">
        <v>281</v>
      </c>
      <c r="BF80" s="274" t="s">
        <v>281</v>
      </c>
      <c r="BG80" s="274" t="s">
        <v>281</v>
      </c>
      <c r="BH80" s="274" t="s">
        <v>281</v>
      </c>
      <c r="BI80" s="274" t="s">
        <v>281</v>
      </c>
      <c r="BJ80" s="274" t="s">
        <v>281</v>
      </c>
      <c r="BK80" s="274" t="s">
        <v>281</v>
      </c>
      <c r="BL80" s="274" t="s">
        <v>281</v>
      </c>
      <c r="BM80" s="274" t="s">
        <v>281</v>
      </c>
      <c r="BN80" s="274" t="s">
        <v>281</v>
      </c>
      <c r="BO80" s="274" t="s">
        <v>281</v>
      </c>
      <c r="BP80" s="274" t="s">
        <v>281</v>
      </c>
      <c r="BQ80" s="274" t="s">
        <v>281</v>
      </c>
      <c r="BR80" s="274" t="s">
        <v>281</v>
      </c>
      <c r="BS80" s="274" t="s">
        <v>281</v>
      </c>
      <c r="BT80" s="274" t="s">
        <v>281</v>
      </c>
      <c r="BU80" s="274" t="s">
        <v>281</v>
      </c>
      <c r="BV80" s="274" t="s">
        <v>281</v>
      </c>
      <c r="BW80" s="274" t="s">
        <v>281</v>
      </c>
      <c r="BX80" s="274" t="s">
        <v>281</v>
      </c>
      <c r="BY80" s="274" t="s">
        <v>281</v>
      </c>
      <c r="BZ80" s="274" t="s">
        <v>281</v>
      </c>
      <c r="CA80" s="274" t="s">
        <v>281</v>
      </c>
      <c r="CB80" s="274" t="s">
        <v>281</v>
      </c>
      <c r="CC80" s="274" t="s">
        <v>281</v>
      </c>
      <c r="CD80" s="274" t="s">
        <v>281</v>
      </c>
      <c r="CE80" s="32">
        <f t="shared" si="11"/>
        <v>0</v>
      </c>
    </row>
    <row r="81" spans="1:84" x14ac:dyDescent="0.35">
      <c r="A81" s="33" t="s">
        <v>264</v>
      </c>
      <c r="B81" s="20"/>
      <c r="C81" s="274" t="s">
        <v>281</v>
      </c>
      <c r="D81" s="274" t="s">
        <v>281</v>
      </c>
      <c r="E81" s="274" t="s">
        <v>281</v>
      </c>
      <c r="F81" s="274" t="s">
        <v>281</v>
      </c>
      <c r="G81" s="274" t="s">
        <v>281</v>
      </c>
      <c r="H81" s="274" t="s">
        <v>281</v>
      </c>
      <c r="I81" s="274" t="s">
        <v>281</v>
      </c>
      <c r="J81" s="274" t="s">
        <v>281</v>
      </c>
      <c r="K81" s="274" t="s">
        <v>281</v>
      </c>
      <c r="L81" s="274" t="s">
        <v>281</v>
      </c>
      <c r="M81" s="274" t="s">
        <v>281</v>
      </c>
      <c r="N81" s="274" t="s">
        <v>281</v>
      </c>
      <c r="O81" s="274" t="s">
        <v>281</v>
      </c>
      <c r="P81" s="274" t="s">
        <v>281</v>
      </c>
      <c r="Q81" s="274" t="s">
        <v>281</v>
      </c>
      <c r="R81" s="274" t="s">
        <v>281</v>
      </c>
      <c r="S81" s="274" t="s">
        <v>281</v>
      </c>
      <c r="T81" s="274" t="s">
        <v>281</v>
      </c>
      <c r="U81" s="274" t="s">
        <v>281</v>
      </c>
      <c r="V81" s="274" t="s">
        <v>281</v>
      </c>
      <c r="W81" s="274" t="s">
        <v>281</v>
      </c>
      <c r="X81" s="274" t="s">
        <v>281</v>
      </c>
      <c r="Y81" s="274" t="s">
        <v>281</v>
      </c>
      <c r="Z81" s="274" t="s">
        <v>281</v>
      </c>
      <c r="AA81" s="274" t="s">
        <v>281</v>
      </c>
      <c r="AB81" s="274" t="s">
        <v>281</v>
      </c>
      <c r="AC81" s="274" t="s">
        <v>281</v>
      </c>
      <c r="AD81" s="274" t="s">
        <v>281</v>
      </c>
      <c r="AE81" s="274" t="s">
        <v>281</v>
      </c>
      <c r="AF81" s="274" t="s">
        <v>281</v>
      </c>
      <c r="AG81" s="274" t="s">
        <v>281</v>
      </c>
      <c r="AH81" s="274" t="s">
        <v>281</v>
      </c>
      <c r="AI81" s="274" t="s">
        <v>281</v>
      </c>
      <c r="AJ81" s="274" t="s">
        <v>281</v>
      </c>
      <c r="AK81" s="274" t="s">
        <v>281</v>
      </c>
      <c r="AL81" s="274" t="s">
        <v>281</v>
      </c>
      <c r="AM81" s="274" t="s">
        <v>281</v>
      </c>
      <c r="AN81" s="274" t="s">
        <v>281</v>
      </c>
      <c r="AO81" s="274" t="s">
        <v>281</v>
      </c>
      <c r="AP81" s="274" t="s">
        <v>281</v>
      </c>
      <c r="AQ81" s="274" t="s">
        <v>281</v>
      </c>
      <c r="AR81" s="274" t="s">
        <v>281</v>
      </c>
      <c r="AS81" s="274" t="s">
        <v>281</v>
      </c>
      <c r="AT81" s="274" t="s">
        <v>281</v>
      </c>
      <c r="AU81" s="274" t="s">
        <v>281</v>
      </c>
      <c r="AV81" s="274" t="s">
        <v>281</v>
      </c>
      <c r="AW81" s="274" t="s">
        <v>281</v>
      </c>
      <c r="AX81" s="274" t="s">
        <v>281</v>
      </c>
      <c r="AY81" s="274" t="s">
        <v>281</v>
      </c>
      <c r="AZ81" s="274" t="s">
        <v>281</v>
      </c>
      <c r="BA81" s="274" t="s">
        <v>281</v>
      </c>
      <c r="BB81" s="274" t="s">
        <v>281</v>
      </c>
      <c r="BC81" s="274" t="s">
        <v>281</v>
      </c>
      <c r="BD81" s="274" t="s">
        <v>281</v>
      </c>
      <c r="BE81" s="274" t="s">
        <v>281</v>
      </c>
      <c r="BF81" s="274" t="s">
        <v>281</v>
      </c>
      <c r="BG81" s="274" t="s">
        <v>281</v>
      </c>
      <c r="BH81" s="274" t="s">
        <v>281</v>
      </c>
      <c r="BI81" s="274" t="s">
        <v>281</v>
      </c>
      <c r="BJ81" s="274" t="s">
        <v>281</v>
      </c>
      <c r="BK81" s="274" t="s">
        <v>281</v>
      </c>
      <c r="BL81" s="274" t="s">
        <v>281</v>
      </c>
      <c r="BM81" s="274" t="s">
        <v>281</v>
      </c>
      <c r="BN81" s="274" t="s">
        <v>281</v>
      </c>
      <c r="BO81" s="274" t="s">
        <v>281</v>
      </c>
      <c r="BP81" s="274" t="s">
        <v>281</v>
      </c>
      <c r="BQ81" s="274" t="s">
        <v>281</v>
      </c>
      <c r="BR81" s="274" t="s">
        <v>281</v>
      </c>
      <c r="BS81" s="274" t="s">
        <v>281</v>
      </c>
      <c r="BT81" s="274" t="s">
        <v>281</v>
      </c>
      <c r="BU81" s="274" t="s">
        <v>281</v>
      </c>
      <c r="BV81" s="274" t="s">
        <v>281</v>
      </c>
      <c r="BW81" s="274" t="s">
        <v>281</v>
      </c>
      <c r="BX81" s="274" t="s">
        <v>281</v>
      </c>
      <c r="BY81" s="274" t="s">
        <v>281</v>
      </c>
      <c r="BZ81" s="274" t="s">
        <v>281</v>
      </c>
      <c r="CA81" s="274" t="s">
        <v>281</v>
      </c>
      <c r="CB81" s="274" t="s">
        <v>281</v>
      </c>
      <c r="CC81" s="274" t="s">
        <v>281</v>
      </c>
      <c r="CD81" s="274" t="s">
        <v>281</v>
      </c>
      <c r="CE81" s="32">
        <f t="shared" si="11"/>
        <v>0</v>
      </c>
    </row>
    <row r="82" spans="1:84" x14ac:dyDescent="0.35">
      <c r="A82" s="33" t="s">
        <v>265</v>
      </c>
      <c r="B82" s="20"/>
      <c r="C82" s="274" t="s">
        <v>281</v>
      </c>
      <c r="D82" s="274" t="s">
        <v>281</v>
      </c>
      <c r="E82" s="274" t="s">
        <v>281</v>
      </c>
      <c r="F82" s="274" t="s">
        <v>281</v>
      </c>
      <c r="G82" s="274" t="s">
        <v>281</v>
      </c>
      <c r="H82" s="274" t="s">
        <v>281</v>
      </c>
      <c r="I82" s="274" t="s">
        <v>281</v>
      </c>
      <c r="J82" s="274" t="s">
        <v>281</v>
      </c>
      <c r="K82" s="274" t="s">
        <v>281</v>
      </c>
      <c r="L82" s="274" t="s">
        <v>281</v>
      </c>
      <c r="M82" s="274" t="s">
        <v>281</v>
      </c>
      <c r="N82" s="274" t="s">
        <v>281</v>
      </c>
      <c r="O82" s="274" t="s">
        <v>281</v>
      </c>
      <c r="P82" s="274" t="s">
        <v>281</v>
      </c>
      <c r="Q82" s="274" t="s">
        <v>281</v>
      </c>
      <c r="R82" s="274" t="s">
        <v>281</v>
      </c>
      <c r="S82" s="274" t="s">
        <v>281</v>
      </c>
      <c r="T82" s="274" t="s">
        <v>281</v>
      </c>
      <c r="U82" s="274" t="s">
        <v>281</v>
      </c>
      <c r="V82" s="274" t="s">
        <v>281</v>
      </c>
      <c r="W82" s="274" t="s">
        <v>281</v>
      </c>
      <c r="X82" s="274" t="s">
        <v>281</v>
      </c>
      <c r="Y82" s="274" t="s">
        <v>281</v>
      </c>
      <c r="Z82" s="274" t="s">
        <v>281</v>
      </c>
      <c r="AA82" s="274" t="s">
        <v>281</v>
      </c>
      <c r="AB82" s="274" t="s">
        <v>281</v>
      </c>
      <c r="AC82" s="274" t="s">
        <v>281</v>
      </c>
      <c r="AD82" s="274" t="s">
        <v>281</v>
      </c>
      <c r="AE82" s="274" t="s">
        <v>281</v>
      </c>
      <c r="AF82" s="274" t="s">
        <v>281</v>
      </c>
      <c r="AG82" s="274" t="s">
        <v>281</v>
      </c>
      <c r="AH82" s="274" t="s">
        <v>281</v>
      </c>
      <c r="AI82" s="274" t="s">
        <v>281</v>
      </c>
      <c r="AJ82" s="274" t="s">
        <v>281</v>
      </c>
      <c r="AK82" s="274" t="s">
        <v>281</v>
      </c>
      <c r="AL82" s="274" t="s">
        <v>281</v>
      </c>
      <c r="AM82" s="274" t="s">
        <v>281</v>
      </c>
      <c r="AN82" s="274" t="s">
        <v>281</v>
      </c>
      <c r="AO82" s="274" t="s">
        <v>281</v>
      </c>
      <c r="AP82" s="274" t="s">
        <v>281</v>
      </c>
      <c r="AQ82" s="274" t="s">
        <v>281</v>
      </c>
      <c r="AR82" s="274" t="s">
        <v>281</v>
      </c>
      <c r="AS82" s="274" t="s">
        <v>281</v>
      </c>
      <c r="AT82" s="274" t="s">
        <v>281</v>
      </c>
      <c r="AU82" s="274" t="s">
        <v>281</v>
      </c>
      <c r="AV82" s="274" t="s">
        <v>281</v>
      </c>
      <c r="AW82" s="274" t="s">
        <v>281</v>
      </c>
      <c r="AX82" s="274" t="s">
        <v>281</v>
      </c>
      <c r="AY82" s="274" t="s">
        <v>281</v>
      </c>
      <c r="AZ82" s="274" t="s">
        <v>281</v>
      </c>
      <c r="BA82" s="274" t="s">
        <v>281</v>
      </c>
      <c r="BB82" s="274" t="s">
        <v>281</v>
      </c>
      <c r="BC82" s="274" t="s">
        <v>281</v>
      </c>
      <c r="BD82" s="274" t="s">
        <v>281</v>
      </c>
      <c r="BE82" s="274" t="s">
        <v>281</v>
      </c>
      <c r="BF82" s="274" t="s">
        <v>281</v>
      </c>
      <c r="BG82" s="274" t="s">
        <v>281</v>
      </c>
      <c r="BH82" s="274" t="s">
        <v>281</v>
      </c>
      <c r="BI82" s="274" t="s">
        <v>281</v>
      </c>
      <c r="BJ82" s="274" t="s">
        <v>281</v>
      </c>
      <c r="BK82" s="274" t="s">
        <v>281</v>
      </c>
      <c r="BL82" s="274" t="s">
        <v>281</v>
      </c>
      <c r="BM82" s="274" t="s">
        <v>281</v>
      </c>
      <c r="BN82" s="274" t="s">
        <v>281</v>
      </c>
      <c r="BO82" s="274" t="s">
        <v>281</v>
      </c>
      <c r="BP82" s="274" t="s">
        <v>281</v>
      </c>
      <c r="BQ82" s="274" t="s">
        <v>281</v>
      </c>
      <c r="BR82" s="274" t="s">
        <v>281</v>
      </c>
      <c r="BS82" s="274" t="s">
        <v>281</v>
      </c>
      <c r="BT82" s="274" t="s">
        <v>281</v>
      </c>
      <c r="BU82" s="274" t="s">
        <v>281</v>
      </c>
      <c r="BV82" s="274" t="s">
        <v>281</v>
      </c>
      <c r="BW82" s="274" t="s">
        <v>281</v>
      </c>
      <c r="BX82" s="274" t="s">
        <v>281</v>
      </c>
      <c r="BY82" s="274" t="s">
        <v>281</v>
      </c>
      <c r="BZ82" s="274" t="s">
        <v>281</v>
      </c>
      <c r="CA82" s="274" t="s">
        <v>281</v>
      </c>
      <c r="CB82" s="274" t="s">
        <v>281</v>
      </c>
      <c r="CC82" s="274" t="s">
        <v>281</v>
      </c>
      <c r="CD82" s="274" t="s">
        <v>281</v>
      </c>
      <c r="CE82" s="32">
        <f t="shared" si="11"/>
        <v>0</v>
      </c>
    </row>
    <row r="83" spans="1:84" x14ac:dyDescent="0.35">
      <c r="A83" s="33" t="s">
        <v>266</v>
      </c>
      <c r="B83" s="20"/>
      <c r="C83" s="274" t="s">
        <v>281</v>
      </c>
      <c r="D83" s="274" t="s">
        <v>281</v>
      </c>
      <c r="E83" s="274" t="s">
        <v>281</v>
      </c>
      <c r="F83" s="274" t="s">
        <v>281</v>
      </c>
      <c r="G83" s="274" t="s">
        <v>281</v>
      </c>
      <c r="H83" s="274" t="s">
        <v>281</v>
      </c>
      <c r="I83" s="274" t="s">
        <v>281</v>
      </c>
      <c r="J83" s="274" t="s">
        <v>281</v>
      </c>
      <c r="K83" s="274" t="s">
        <v>281</v>
      </c>
      <c r="L83" s="274" t="s">
        <v>281</v>
      </c>
      <c r="M83" s="274" t="s">
        <v>281</v>
      </c>
      <c r="N83" s="274" t="s">
        <v>281</v>
      </c>
      <c r="O83" s="274" t="s">
        <v>281</v>
      </c>
      <c r="P83" s="274" t="s">
        <v>281</v>
      </c>
      <c r="Q83" s="274" t="s">
        <v>281</v>
      </c>
      <c r="R83" s="274" t="s">
        <v>281</v>
      </c>
      <c r="S83" s="274" t="s">
        <v>281</v>
      </c>
      <c r="T83" s="274" t="s">
        <v>281</v>
      </c>
      <c r="U83" s="274" t="s">
        <v>281</v>
      </c>
      <c r="V83" s="274" t="s">
        <v>281</v>
      </c>
      <c r="W83" s="274" t="s">
        <v>281</v>
      </c>
      <c r="X83" s="274" t="s">
        <v>281</v>
      </c>
      <c r="Y83" s="274" t="s">
        <v>281</v>
      </c>
      <c r="Z83" s="274" t="s">
        <v>281</v>
      </c>
      <c r="AA83" s="274" t="s">
        <v>281</v>
      </c>
      <c r="AB83" s="274" t="s">
        <v>281</v>
      </c>
      <c r="AC83" s="274" t="s">
        <v>281</v>
      </c>
      <c r="AD83" s="274" t="s">
        <v>281</v>
      </c>
      <c r="AE83" s="274" t="s">
        <v>281</v>
      </c>
      <c r="AF83" s="274" t="s">
        <v>281</v>
      </c>
      <c r="AG83" s="274" t="s">
        <v>281</v>
      </c>
      <c r="AH83" s="274" t="s">
        <v>281</v>
      </c>
      <c r="AI83" s="274" t="s">
        <v>281</v>
      </c>
      <c r="AJ83" s="274" t="s">
        <v>281</v>
      </c>
      <c r="AK83" s="274" t="s">
        <v>281</v>
      </c>
      <c r="AL83" s="274" t="s">
        <v>281</v>
      </c>
      <c r="AM83" s="274" t="s">
        <v>281</v>
      </c>
      <c r="AN83" s="274" t="s">
        <v>281</v>
      </c>
      <c r="AO83" s="274" t="s">
        <v>281</v>
      </c>
      <c r="AP83" s="274" t="s">
        <v>281</v>
      </c>
      <c r="AQ83" s="274" t="s">
        <v>281</v>
      </c>
      <c r="AR83" s="274" t="s">
        <v>281</v>
      </c>
      <c r="AS83" s="274" t="s">
        <v>281</v>
      </c>
      <c r="AT83" s="274" t="s">
        <v>281</v>
      </c>
      <c r="AU83" s="274" t="s">
        <v>281</v>
      </c>
      <c r="AV83" s="274" t="s">
        <v>281</v>
      </c>
      <c r="AW83" s="274" t="s">
        <v>281</v>
      </c>
      <c r="AX83" s="274" t="s">
        <v>281</v>
      </c>
      <c r="AY83" s="274" t="s">
        <v>281</v>
      </c>
      <c r="AZ83" s="274" t="s">
        <v>281</v>
      </c>
      <c r="BA83" s="274" t="s">
        <v>281</v>
      </c>
      <c r="BB83" s="274" t="s">
        <v>281</v>
      </c>
      <c r="BC83" s="274" t="s">
        <v>281</v>
      </c>
      <c r="BD83" s="274" t="s">
        <v>281</v>
      </c>
      <c r="BE83" s="274" t="s">
        <v>281</v>
      </c>
      <c r="BF83" s="274" t="s">
        <v>281</v>
      </c>
      <c r="BG83" s="274" t="s">
        <v>281</v>
      </c>
      <c r="BH83" s="274" t="s">
        <v>281</v>
      </c>
      <c r="BI83" s="274" t="s">
        <v>281</v>
      </c>
      <c r="BJ83" s="274" t="s">
        <v>281</v>
      </c>
      <c r="BK83" s="274" t="s">
        <v>281</v>
      </c>
      <c r="BL83" s="274" t="s">
        <v>281</v>
      </c>
      <c r="BM83" s="274" t="s">
        <v>281</v>
      </c>
      <c r="BN83" s="274" t="s">
        <v>281</v>
      </c>
      <c r="BO83" s="274" t="s">
        <v>281</v>
      </c>
      <c r="BP83" s="274" t="s">
        <v>281</v>
      </c>
      <c r="BQ83" s="274" t="s">
        <v>281</v>
      </c>
      <c r="BR83" s="274" t="s">
        <v>281</v>
      </c>
      <c r="BS83" s="274" t="s">
        <v>281</v>
      </c>
      <c r="BT83" s="274" t="s">
        <v>281</v>
      </c>
      <c r="BU83" s="274" t="s">
        <v>281</v>
      </c>
      <c r="BV83" s="274" t="s">
        <v>281</v>
      </c>
      <c r="BW83" s="274" t="s">
        <v>281</v>
      </c>
      <c r="BX83" s="274" t="s">
        <v>281</v>
      </c>
      <c r="BY83" s="274" t="s">
        <v>281</v>
      </c>
      <c r="BZ83" s="274" t="s">
        <v>281</v>
      </c>
      <c r="CA83" s="274" t="s">
        <v>281</v>
      </c>
      <c r="CB83" s="274" t="s">
        <v>281</v>
      </c>
      <c r="CC83" s="274" t="s">
        <v>281</v>
      </c>
      <c r="CD83" s="274" t="s">
        <v>281</v>
      </c>
      <c r="CE83" s="32">
        <f t="shared" si="11"/>
        <v>0</v>
      </c>
    </row>
    <row r="84" spans="1:84" x14ac:dyDescent="0.35">
      <c r="A84" s="33" t="s">
        <v>267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 spans="1:84" x14ac:dyDescent="0.35">
      <c r="A85" s="39" t="s">
        <v>268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269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 spans="1:84" x14ac:dyDescent="0.35">
      <c r="A87" s="39" t="s">
        <v>270</v>
      </c>
      <c r="B87" s="32"/>
      <c r="C87" s="29" t="s">
        <v>232</v>
      </c>
      <c r="D87" s="29" t="s">
        <v>232</v>
      </c>
      <c r="E87" s="29" t="s">
        <v>232</v>
      </c>
      <c r="F87" s="29" t="s">
        <v>232</v>
      </c>
      <c r="G87" s="29" t="s">
        <v>232</v>
      </c>
      <c r="H87" s="29" t="s">
        <v>232</v>
      </c>
      <c r="I87" s="29" t="s">
        <v>232</v>
      </c>
      <c r="J87" s="29" t="s">
        <v>232</v>
      </c>
      <c r="K87" s="36" t="s">
        <v>232</v>
      </c>
      <c r="L87" s="29" t="s">
        <v>232</v>
      </c>
      <c r="M87" s="29" t="s">
        <v>232</v>
      </c>
      <c r="N87" s="29" t="s">
        <v>232</v>
      </c>
      <c r="O87" s="29" t="s">
        <v>232</v>
      </c>
      <c r="P87" s="29" t="s">
        <v>232</v>
      </c>
      <c r="Q87" s="29" t="s">
        <v>232</v>
      </c>
      <c r="R87" s="29" t="s">
        <v>232</v>
      </c>
      <c r="S87" s="29" t="s">
        <v>232</v>
      </c>
      <c r="T87" s="29" t="s">
        <v>232</v>
      </c>
      <c r="U87" s="29" t="s">
        <v>232</v>
      </c>
      <c r="V87" s="29" t="s">
        <v>232</v>
      </c>
      <c r="W87" s="29" t="s">
        <v>232</v>
      </c>
      <c r="X87" s="29" t="s">
        <v>232</v>
      </c>
      <c r="Y87" s="29" t="s">
        <v>232</v>
      </c>
      <c r="Z87" s="29" t="s">
        <v>232</v>
      </c>
      <c r="AA87" s="29" t="s">
        <v>232</v>
      </c>
      <c r="AB87" s="29" t="s">
        <v>232</v>
      </c>
      <c r="AC87" s="29" t="s">
        <v>232</v>
      </c>
      <c r="AD87" s="29" t="s">
        <v>232</v>
      </c>
      <c r="AE87" s="29" t="s">
        <v>232</v>
      </c>
      <c r="AF87" s="29" t="s">
        <v>232</v>
      </c>
      <c r="AG87" s="29" t="s">
        <v>232</v>
      </c>
      <c r="AH87" s="29" t="s">
        <v>232</v>
      </c>
      <c r="AI87" s="29" t="s">
        <v>232</v>
      </c>
      <c r="AJ87" s="29" t="s">
        <v>232</v>
      </c>
      <c r="AK87" s="29" t="s">
        <v>232</v>
      </c>
      <c r="AL87" s="29" t="s">
        <v>232</v>
      </c>
      <c r="AM87" s="29" t="s">
        <v>232</v>
      </c>
      <c r="AN87" s="29" t="s">
        <v>232</v>
      </c>
      <c r="AO87" s="29" t="s">
        <v>232</v>
      </c>
      <c r="AP87" s="29" t="s">
        <v>232</v>
      </c>
      <c r="AQ87" s="29" t="s">
        <v>232</v>
      </c>
      <c r="AR87" s="29" t="s">
        <v>232</v>
      </c>
      <c r="AS87" s="29" t="s">
        <v>232</v>
      </c>
      <c r="AT87" s="29" t="s">
        <v>232</v>
      </c>
      <c r="AU87" s="29" t="s">
        <v>232</v>
      </c>
      <c r="AV87" s="29" t="s">
        <v>232</v>
      </c>
      <c r="AW87" s="29" t="s">
        <v>232</v>
      </c>
      <c r="AX87" s="29" t="s">
        <v>232</v>
      </c>
      <c r="AY87" s="29" t="s">
        <v>232</v>
      </c>
      <c r="AZ87" s="29" t="s">
        <v>232</v>
      </c>
      <c r="BA87" s="29" t="s">
        <v>232</v>
      </c>
      <c r="BB87" s="29" t="s">
        <v>232</v>
      </c>
      <c r="BC87" s="29" t="s">
        <v>232</v>
      </c>
      <c r="BD87" s="29" t="s">
        <v>232</v>
      </c>
      <c r="BE87" s="29" t="s">
        <v>232</v>
      </c>
      <c r="BF87" s="29" t="s">
        <v>232</v>
      </c>
      <c r="BG87" s="29" t="s">
        <v>232</v>
      </c>
      <c r="BH87" s="29" t="s">
        <v>232</v>
      </c>
      <c r="BI87" s="29" t="s">
        <v>232</v>
      </c>
      <c r="BJ87" s="29" t="s">
        <v>232</v>
      </c>
      <c r="BK87" s="29" t="s">
        <v>232</v>
      </c>
      <c r="BL87" s="29" t="s">
        <v>232</v>
      </c>
      <c r="BM87" s="29" t="s">
        <v>232</v>
      </c>
      <c r="BN87" s="29" t="s">
        <v>232</v>
      </c>
      <c r="BO87" s="29" t="s">
        <v>232</v>
      </c>
      <c r="BP87" s="29" t="s">
        <v>232</v>
      </c>
      <c r="BQ87" s="29" t="s">
        <v>232</v>
      </c>
      <c r="BR87" s="29" t="s">
        <v>232</v>
      </c>
      <c r="BS87" s="29" t="s">
        <v>232</v>
      </c>
      <c r="BT87" s="29" t="s">
        <v>232</v>
      </c>
      <c r="BU87" s="29" t="s">
        <v>232</v>
      </c>
      <c r="BV87" s="29" t="s">
        <v>232</v>
      </c>
      <c r="BW87" s="29" t="s">
        <v>232</v>
      </c>
      <c r="BX87" s="29" t="s">
        <v>232</v>
      </c>
      <c r="BY87" s="29" t="s">
        <v>232</v>
      </c>
      <c r="BZ87" s="29" t="s">
        <v>232</v>
      </c>
      <c r="CA87" s="29" t="s">
        <v>232</v>
      </c>
      <c r="CB87" s="29" t="s">
        <v>232</v>
      </c>
      <c r="CC87" s="29" t="s">
        <v>232</v>
      </c>
      <c r="CD87" s="29" t="s">
        <v>232</v>
      </c>
      <c r="CE87" s="35" t="s">
        <v>281</v>
      </c>
    </row>
    <row r="88" spans="1:84" x14ac:dyDescent="0.35">
      <c r="A88" s="26" t="s">
        <v>271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232</v>
      </c>
      <c r="AX88" s="29" t="s">
        <v>232</v>
      </c>
      <c r="AY88" s="29" t="s">
        <v>232</v>
      </c>
      <c r="AZ88" s="29" t="s">
        <v>232</v>
      </c>
      <c r="BA88" s="29" t="s">
        <v>232</v>
      </c>
      <c r="BB88" s="29" t="s">
        <v>232</v>
      </c>
      <c r="BC88" s="29" t="s">
        <v>232</v>
      </c>
      <c r="BD88" s="29" t="s">
        <v>232</v>
      </c>
      <c r="BE88" s="29" t="s">
        <v>232</v>
      </c>
      <c r="BF88" s="29" t="s">
        <v>232</v>
      </c>
      <c r="BG88" s="29" t="s">
        <v>232</v>
      </c>
      <c r="BH88" s="29" t="s">
        <v>232</v>
      </c>
      <c r="BI88" s="29" t="s">
        <v>232</v>
      </c>
      <c r="BJ88" s="29" t="s">
        <v>232</v>
      </c>
      <c r="BK88" s="29" t="s">
        <v>232</v>
      </c>
      <c r="BL88" s="29" t="s">
        <v>232</v>
      </c>
      <c r="BM88" s="29" t="s">
        <v>232</v>
      </c>
      <c r="BN88" s="29" t="s">
        <v>232</v>
      </c>
      <c r="BO88" s="29" t="s">
        <v>232</v>
      </c>
      <c r="BP88" s="29" t="s">
        <v>232</v>
      </c>
      <c r="BQ88" s="29" t="s">
        <v>232</v>
      </c>
      <c r="BR88" s="29" t="s">
        <v>232</v>
      </c>
      <c r="BS88" s="29" t="s">
        <v>232</v>
      </c>
      <c r="BT88" s="29" t="s">
        <v>232</v>
      </c>
      <c r="BU88" s="29" t="s">
        <v>232</v>
      </c>
      <c r="BV88" s="29" t="s">
        <v>232</v>
      </c>
      <c r="BW88" s="29" t="s">
        <v>232</v>
      </c>
      <c r="BX88" s="29" t="s">
        <v>232</v>
      </c>
      <c r="BY88" s="29" t="s">
        <v>232</v>
      </c>
      <c r="BZ88" s="29" t="s">
        <v>232</v>
      </c>
      <c r="CA88" s="29" t="s">
        <v>232</v>
      </c>
      <c r="CB88" s="29" t="s">
        <v>232</v>
      </c>
      <c r="CC88" s="29" t="s">
        <v>232</v>
      </c>
      <c r="CD88" s="29" t="s">
        <v>232</v>
      </c>
      <c r="CE88" s="32">
        <f t="shared" ref="CE88:CE95" si="14">SUM(C88:CD88)</f>
        <v>0</v>
      </c>
    </row>
    <row r="89" spans="1:84" x14ac:dyDescent="0.35">
      <c r="A89" s="26" t="s">
        <v>272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232</v>
      </c>
      <c r="AX89" s="29" t="s">
        <v>232</v>
      </c>
      <c r="AY89" s="29" t="s">
        <v>232</v>
      </c>
      <c r="AZ89" s="29" t="s">
        <v>232</v>
      </c>
      <c r="BA89" s="29" t="s">
        <v>232</v>
      </c>
      <c r="BB89" s="29" t="s">
        <v>232</v>
      </c>
      <c r="BC89" s="29" t="s">
        <v>232</v>
      </c>
      <c r="BD89" s="29" t="s">
        <v>232</v>
      </c>
      <c r="BE89" s="29" t="s">
        <v>232</v>
      </c>
      <c r="BF89" s="29" t="s">
        <v>232</v>
      </c>
      <c r="BG89" s="29" t="s">
        <v>232</v>
      </c>
      <c r="BH89" s="29" t="s">
        <v>232</v>
      </c>
      <c r="BI89" s="29" t="s">
        <v>232</v>
      </c>
      <c r="BJ89" s="29" t="s">
        <v>232</v>
      </c>
      <c r="BK89" s="29" t="s">
        <v>232</v>
      </c>
      <c r="BL89" s="29" t="s">
        <v>232</v>
      </c>
      <c r="BM89" s="29" t="s">
        <v>232</v>
      </c>
      <c r="BN89" s="29" t="s">
        <v>232</v>
      </c>
      <c r="BO89" s="29" t="s">
        <v>232</v>
      </c>
      <c r="BP89" s="29" t="s">
        <v>232</v>
      </c>
      <c r="BQ89" s="29" t="s">
        <v>232</v>
      </c>
      <c r="BR89" s="29" t="s">
        <v>232</v>
      </c>
      <c r="BS89" s="29" t="s">
        <v>232</v>
      </c>
      <c r="BT89" s="29" t="s">
        <v>232</v>
      </c>
      <c r="BU89" s="29" t="s">
        <v>232</v>
      </c>
      <c r="BV89" s="29" t="s">
        <v>232</v>
      </c>
      <c r="BW89" s="29" t="s">
        <v>232</v>
      </c>
      <c r="BX89" s="29" t="s">
        <v>232</v>
      </c>
      <c r="BY89" s="29" t="s">
        <v>232</v>
      </c>
      <c r="BZ89" s="29" t="s">
        <v>232</v>
      </c>
      <c r="CA89" s="29" t="s">
        <v>232</v>
      </c>
      <c r="CB89" s="29" t="s">
        <v>232</v>
      </c>
      <c r="CC89" s="29" t="s">
        <v>232</v>
      </c>
      <c r="CD89" s="29" t="s">
        <v>232</v>
      </c>
      <c r="CE89" s="32">
        <f t="shared" si="14"/>
        <v>0</v>
      </c>
    </row>
    <row r="90" spans="1:84" x14ac:dyDescent="0.35">
      <c r="A90" s="26" t="s">
        <v>273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232</v>
      </c>
      <c r="AX90" s="29" t="s">
        <v>232</v>
      </c>
      <c r="AY90" s="29" t="s">
        <v>232</v>
      </c>
      <c r="AZ90" s="29" t="s">
        <v>232</v>
      </c>
      <c r="BA90" s="29" t="s">
        <v>232</v>
      </c>
      <c r="BB90" s="29" t="s">
        <v>232</v>
      </c>
      <c r="BC90" s="29" t="s">
        <v>232</v>
      </c>
      <c r="BD90" s="29" t="s">
        <v>232</v>
      </c>
      <c r="BE90" s="29" t="s">
        <v>232</v>
      </c>
      <c r="BF90" s="29" t="s">
        <v>232</v>
      </c>
      <c r="BG90" s="29" t="s">
        <v>232</v>
      </c>
      <c r="BH90" s="29" t="s">
        <v>232</v>
      </c>
      <c r="BI90" s="29" t="s">
        <v>232</v>
      </c>
      <c r="BJ90" s="29" t="s">
        <v>232</v>
      </c>
      <c r="BK90" s="29" t="s">
        <v>232</v>
      </c>
      <c r="BL90" s="29" t="s">
        <v>232</v>
      </c>
      <c r="BM90" s="29" t="s">
        <v>232</v>
      </c>
      <c r="BN90" s="29" t="s">
        <v>232</v>
      </c>
      <c r="BO90" s="29" t="s">
        <v>232</v>
      </c>
      <c r="BP90" s="29" t="s">
        <v>232</v>
      </c>
      <c r="BQ90" s="29" t="s">
        <v>232</v>
      </c>
      <c r="BR90" s="29" t="s">
        <v>232</v>
      </c>
      <c r="BS90" s="29" t="s">
        <v>232</v>
      </c>
      <c r="BT90" s="29" t="s">
        <v>232</v>
      </c>
      <c r="BU90" s="29" t="s">
        <v>232</v>
      </c>
      <c r="BV90" s="29" t="s">
        <v>232</v>
      </c>
      <c r="BW90" s="29" t="s">
        <v>232</v>
      </c>
      <c r="BX90" s="29" t="s">
        <v>232</v>
      </c>
      <c r="BY90" s="29" t="s">
        <v>232</v>
      </c>
      <c r="BZ90" s="29" t="s">
        <v>232</v>
      </c>
      <c r="CA90" s="29" t="s">
        <v>232</v>
      </c>
      <c r="CB90" s="29" t="s">
        <v>232</v>
      </c>
      <c r="CC90" s="29" t="s">
        <v>232</v>
      </c>
      <c r="CD90" s="29" t="s">
        <v>232</v>
      </c>
      <c r="CE90" s="32">
        <f t="shared" si="14"/>
        <v>0</v>
      </c>
    </row>
    <row r="91" spans="1:84" x14ac:dyDescent="0.35">
      <c r="A91" s="39" t="s">
        <v>274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232</v>
      </c>
      <c r="CE91" s="32">
        <f t="shared" si="14"/>
        <v>0</v>
      </c>
      <c r="CF91" s="32">
        <f>BE60-CE91</f>
        <v>0</v>
      </c>
    </row>
    <row r="92" spans="1:84" x14ac:dyDescent="0.35">
      <c r="A92" s="26" t="s">
        <v>275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232</v>
      </c>
      <c r="AY92" s="265" t="s">
        <v>232</v>
      </c>
      <c r="AZ92" s="213"/>
      <c r="BA92" s="213"/>
      <c r="BB92" s="213"/>
      <c r="BC92" s="213"/>
      <c r="BD92" s="229" t="s">
        <v>232</v>
      </c>
      <c r="BE92" s="229" t="s">
        <v>232</v>
      </c>
      <c r="BF92" s="213"/>
      <c r="BG92" s="229" t="s">
        <v>232</v>
      </c>
      <c r="BH92" s="213"/>
      <c r="BI92" s="213"/>
      <c r="BJ92" s="229" t="s">
        <v>232</v>
      </c>
      <c r="BK92" s="213"/>
      <c r="BL92" s="213"/>
      <c r="BM92" s="213"/>
      <c r="BN92" s="229" t="s">
        <v>232</v>
      </c>
      <c r="BO92" s="229" t="s">
        <v>232</v>
      </c>
      <c r="BP92" s="229" t="s">
        <v>232</v>
      </c>
      <c r="BQ92" s="229" t="s">
        <v>232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232</v>
      </c>
      <c r="CD92" s="229" t="s">
        <v>232</v>
      </c>
      <c r="CE92" s="32">
        <f t="shared" si="14"/>
        <v>0</v>
      </c>
      <c r="CF92" s="32">
        <f>AY60-CE92</f>
        <v>0</v>
      </c>
    </row>
    <row r="93" spans="1:84" x14ac:dyDescent="0.35">
      <c r="A93" s="26" t="s">
        <v>276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232</v>
      </c>
      <c r="AY93" s="265" t="s">
        <v>232</v>
      </c>
      <c r="AZ93" s="229" t="s">
        <v>232</v>
      </c>
      <c r="BA93" s="213"/>
      <c r="BB93" s="213"/>
      <c r="BC93" s="213"/>
      <c r="BD93" s="229" t="s">
        <v>232</v>
      </c>
      <c r="BE93" s="229" t="s">
        <v>232</v>
      </c>
      <c r="BF93" s="229" t="s">
        <v>232</v>
      </c>
      <c r="BG93" s="229" t="s">
        <v>232</v>
      </c>
      <c r="BH93" s="213"/>
      <c r="BI93" s="213"/>
      <c r="BJ93" s="229" t="s">
        <v>232</v>
      </c>
      <c r="BK93" s="213"/>
      <c r="BL93" s="213"/>
      <c r="BM93" s="213"/>
      <c r="BN93" s="229" t="s">
        <v>232</v>
      </c>
      <c r="BO93" s="229" t="s">
        <v>232</v>
      </c>
      <c r="BP93" s="229" t="s">
        <v>232</v>
      </c>
      <c r="BQ93" s="229" t="s">
        <v>232</v>
      </c>
      <c r="BR93" s="229" t="s">
        <v>232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232</v>
      </c>
      <c r="CD93" s="229" t="s">
        <v>232</v>
      </c>
      <c r="CE93" s="32">
        <f t="shared" si="14"/>
        <v>0</v>
      </c>
      <c r="CF93" s="20"/>
    </row>
    <row r="94" spans="1:84" x14ac:dyDescent="0.35">
      <c r="A94" s="26" t="s">
        <v>277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232</v>
      </c>
      <c r="AY94" s="265" t="s">
        <v>232</v>
      </c>
      <c r="AZ94" s="229" t="s">
        <v>232</v>
      </c>
      <c r="BA94" s="229" t="s">
        <v>232</v>
      </c>
      <c r="BB94" s="213"/>
      <c r="BC94" s="213"/>
      <c r="BD94" s="229" t="s">
        <v>232</v>
      </c>
      <c r="BE94" s="229" t="s">
        <v>232</v>
      </c>
      <c r="BF94" s="229" t="s">
        <v>232</v>
      </c>
      <c r="BG94" s="229" t="s">
        <v>232</v>
      </c>
      <c r="BH94" s="213"/>
      <c r="BI94" s="213"/>
      <c r="BJ94" s="229" t="s">
        <v>232</v>
      </c>
      <c r="BK94" s="213"/>
      <c r="BL94" s="213"/>
      <c r="BM94" s="213"/>
      <c r="BN94" s="229" t="s">
        <v>232</v>
      </c>
      <c r="BO94" s="229" t="s">
        <v>232</v>
      </c>
      <c r="BP94" s="229" t="s">
        <v>232</v>
      </c>
      <c r="BQ94" s="229" t="s">
        <v>232</v>
      </c>
      <c r="BR94" s="229" t="s">
        <v>232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232</v>
      </c>
      <c r="CD94" s="229" t="s">
        <v>232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278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232</v>
      </c>
      <c r="AX95" s="265" t="s">
        <v>232</v>
      </c>
      <c r="AY95" s="265" t="s">
        <v>232</v>
      </c>
      <c r="AZ95" s="229" t="s">
        <v>232</v>
      </c>
      <c r="BA95" s="229" t="s">
        <v>232</v>
      </c>
      <c r="BB95" s="229" t="s">
        <v>232</v>
      </c>
      <c r="BC95" s="229" t="s">
        <v>232</v>
      </c>
      <c r="BD95" s="229" t="s">
        <v>232</v>
      </c>
      <c r="BE95" s="229" t="s">
        <v>232</v>
      </c>
      <c r="BF95" s="229" t="s">
        <v>232</v>
      </c>
      <c r="BG95" s="229" t="s">
        <v>232</v>
      </c>
      <c r="BH95" s="229" t="s">
        <v>232</v>
      </c>
      <c r="BI95" s="229" t="s">
        <v>232</v>
      </c>
      <c r="BJ95" s="229" t="s">
        <v>232</v>
      </c>
      <c r="BK95" s="229" t="s">
        <v>232</v>
      </c>
      <c r="BL95" s="229" t="s">
        <v>232</v>
      </c>
      <c r="BM95" s="229" t="s">
        <v>232</v>
      </c>
      <c r="BN95" s="229" t="s">
        <v>232</v>
      </c>
      <c r="BO95" s="229" t="s">
        <v>232</v>
      </c>
      <c r="BP95" s="229" t="s">
        <v>232</v>
      </c>
      <c r="BQ95" s="229" t="s">
        <v>232</v>
      </c>
      <c r="BR95" s="229" t="s">
        <v>232</v>
      </c>
      <c r="BS95" s="229" t="s">
        <v>232</v>
      </c>
      <c r="BT95" s="229" t="s">
        <v>232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232</v>
      </c>
      <c r="CD95" s="229" t="s">
        <v>232</v>
      </c>
      <c r="CE95" s="267">
        <f t="shared" si="14"/>
        <v>0</v>
      </c>
      <c r="CF95" s="37"/>
    </row>
    <row r="96" spans="1:84" x14ac:dyDescent="0.35">
      <c r="A96" s="38" t="s">
        <v>279</v>
      </c>
      <c r="B96" s="38"/>
      <c r="C96" s="38"/>
      <c r="D96" s="38"/>
      <c r="E96" s="38"/>
    </row>
    <row r="97" spans="1:6" x14ac:dyDescent="0.35">
      <c r="A97" s="39" t="s">
        <v>280</v>
      </c>
      <c r="B97" s="40"/>
      <c r="C97" s="217"/>
      <c r="D97" s="42"/>
      <c r="E97" s="43"/>
      <c r="F97" s="16"/>
    </row>
    <row r="98" spans="1:6" x14ac:dyDescent="0.35">
      <c r="A98" s="32" t="s">
        <v>282</v>
      </c>
      <c r="B98" s="40" t="s">
        <v>283</v>
      </c>
      <c r="C98" s="218"/>
      <c r="D98" s="42"/>
      <c r="E98" s="43"/>
      <c r="F98" s="16"/>
    </row>
    <row r="99" spans="1:6" x14ac:dyDescent="0.35">
      <c r="A99" s="32" t="s">
        <v>284</v>
      </c>
      <c r="B99" s="40" t="s">
        <v>283</v>
      </c>
      <c r="C99" s="219"/>
      <c r="D99" s="42"/>
      <c r="E99" s="43"/>
      <c r="F99" s="16"/>
    </row>
    <row r="100" spans="1:6" x14ac:dyDescent="0.35">
      <c r="A100" s="32" t="s">
        <v>285</v>
      </c>
      <c r="B100" s="40" t="s">
        <v>283</v>
      </c>
      <c r="C100" s="219"/>
      <c r="D100" s="42"/>
      <c r="E100" s="43"/>
      <c r="F100" s="16"/>
    </row>
    <row r="101" spans="1:6" x14ac:dyDescent="0.35">
      <c r="A101" s="32" t="s">
        <v>286</v>
      </c>
      <c r="B101" s="40" t="s">
        <v>283</v>
      </c>
      <c r="C101" s="219"/>
      <c r="D101" s="42"/>
      <c r="E101" s="43"/>
      <c r="F101" s="16"/>
    </row>
    <row r="102" spans="1:6" x14ac:dyDescent="0.35">
      <c r="A102" s="32" t="s">
        <v>287</v>
      </c>
      <c r="B102" s="40" t="s">
        <v>283</v>
      </c>
      <c r="C102" s="219"/>
      <c r="D102" s="42"/>
      <c r="E102" s="43"/>
      <c r="F102" s="16"/>
    </row>
    <row r="103" spans="1:6" x14ac:dyDescent="0.35">
      <c r="A103" s="32" t="s">
        <v>288</v>
      </c>
      <c r="B103" s="40" t="s">
        <v>283</v>
      </c>
      <c r="C103" s="248"/>
      <c r="D103" s="42"/>
      <c r="E103" s="43"/>
      <c r="F103" s="16"/>
    </row>
    <row r="104" spans="1:6" x14ac:dyDescent="0.35">
      <c r="A104" s="32" t="s">
        <v>289</v>
      </c>
      <c r="B104" s="40" t="s">
        <v>283</v>
      </c>
      <c r="C104" s="239"/>
      <c r="D104" s="42"/>
      <c r="E104" s="43"/>
      <c r="F104" s="16"/>
    </row>
    <row r="105" spans="1:6" x14ac:dyDescent="0.35">
      <c r="A105" s="32" t="s">
        <v>290</v>
      </c>
      <c r="B105" s="40" t="s">
        <v>283</v>
      </c>
      <c r="C105" s="217"/>
      <c r="D105" s="42"/>
      <c r="E105" s="43"/>
      <c r="F105" s="16"/>
    </row>
    <row r="106" spans="1:6" x14ac:dyDescent="0.35">
      <c r="A106" s="32" t="s">
        <v>291</v>
      </c>
      <c r="B106" s="40" t="s">
        <v>283</v>
      </c>
      <c r="C106" s="217"/>
      <c r="D106" s="42"/>
      <c r="E106" s="43"/>
      <c r="F106" s="16"/>
    </row>
    <row r="107" spans="1:6" x14ac:dyDescent="0.35">
      <c r="A107" s="32" t="s">
        <v>292</v>
      </c>
      <c r="B107" s="40" t="s">
        <v>283</v>
      </c>
      <c r="C107" s="219"/>
      <c r="D107" s="42"/>
      <c r="E107" s="43"/>
      <c r="F107" s="16"/>
    </row>
    <row r="108" spans="1:6" x14ac:dyDescent="0.35">
      <c r="A108" s="32" t="s">
        <v>293</v>
      </c>
      <c r="B108" s="40" t="s">
        <v>283</v>
      </c>
      <c r="C108" s="342"/>
      <c r="D108" s="42"/>
      <c r="E108" s="43"/>
      <c r="F108" s="16"/>
    </row>
    <row r="109" spans="1:6" x14ac:dyDescent="0.35">
      <c r="A109" s="32" t="s">
        <v>294</v>
      </c>
      <c r="B109" s="40" t="s">
        <v>283</v>
      </c>
      <c r="C109" s="342"/>
      <c r="D109" s="42"/>
      <c r="E109" s="43"/>
      <c r="F109" s="16"/>
    </row>
    <row r="110" spans="1:6" x14ac:dyDescent="0.35">
      <c r="A110" s="44" t="s">
        <v>295</v>
      </c>
      <c r="B110" s="40" t="s">
        <v>283</v>
      </c>
      <c r="C110" s="41"/>
      <c r="D110" s="42"/>
      <c r="E110" s="43"/>
      <c r="F110" s="16"/>
    </row>
    <row r="111" spans="1:6" x14ac:dyDescent="0.35">
      <c r="A111" s="44" t="s">
        <v>296</v>
      </c>
      <c r="B111" s="40" t="s">
        <v>283</v>
      </c>
      <c r="C111" s="328"/>
      <c r="D111" s="42"/>
      <c r="E111" s="43"/>
      <c r="F111" s="16"/>
    </row>
    <row r="112" spans="1:6" x14ac:dyDescent="0.35">
      <c r="A112" s="38" t="s">
        <v>297</v>
      </c>
      <c r="B112" s="38"/>
      <c r="C112" s="38"/>
      <c r="D112" s="38"/>
      <c r="E112" s="38"/>
    </row>
    <row r="113" spans="1:5" x14ac:dyDescent="0.35">
      <c r="A113" s="45" t="s">
        <v>298</v>
      </c>
      <c r="B113" s="45"/>
      <c r="C113" s="45"/>
      <c r="D113" s="45"/>
      <c r="E113" s="45"/>
    </row>
    <row r="114" spans="1:5" x14ac:dyDescent="0.35">
      <c r="A114" s="20" t="s">
        <v>287</v>
      </c>
      <c r="B114" s="46" t="s">
        <v>283</v>
      </c>
      <c r="C114" s="47" t="s">
        <v>281</v>
      </c>
      <c r="D114" s="20"/>
      <c r="E114" s="20"/>
    </row>
    <row r="115" spans="1:5" x14ac:dyDescent="0.35">
      <c r="A115" s="20" t="s">
        <v>289</v>
      </c>
      <c r="B115" s="46" t="s">
        <v>283</v>
      </c>
      <c r="C115" s="47" t="s">
        <v>281</v>
      </c>
      <c r="D115" s="20"/>
      <c r="E115" s="20"/>
    </row>
    <row r="116" spans="1:5" x14ac:dyDescent="0.35">
      <c r="A116" s="20" t="s">
        <v>299</v>
      </c>
      <c r="B116" s="46" t="s">
        <v>283</v>
      </c>
      <c r="C116" s="47" t="s">
        <v>281</v>
      </c>
      <c r="D116" s="20"/>
      <c r="E116" s="20"/>
    </row>
    <row r="117" spans="1:5" x14ac:dyDescent="0.35">
      <c r="A117" s="45" t="s">
        <v>300</v>
      </c>
      <c r="B117" s="45"/>
      <c r="C117" s="45"/>
      <c r="D117" s="45"/>
      <c r="E117" s="45"/>
    </row>
    <row r="118" spans="1:5" x14ac:dyDescent="0.35">
      <c r="A118" s="20" t="s">
        <v>301</v>
      </c>
      <c r="B118" s="46" t="s">
        <v>283</v>
      </c>
      <c r="C118" s="47"/>
      <c r="D118" s="20"/>
      <c r="E118" s="20"/>
    </row>
    <row r="119" spans="1:5" x14ac:dyDescent="0.35">
      <c r="A119" s="20" t="s">
        <v>143</v>
      </c>
      <c r="B119" s="46" t="s">
        <v>283</v>
      </c>
      <c r="C119" s="234"/>
      <c r="D119" s="20"/>
      <c r="E119" s="20"/>
    </row>
    <row r="120" spans="1:5" x14ac:dyDescent="0.35">
      <c r="A120" s="45" t="s">
        <v>302</v>
      </c>
      <c r="B120" s="45"/>
      <c r="C120" s="45"/>
      <c r="D120" s="45"/>
      <c r="E120" s="45"/>
    </row>
    <row r="121" spans="1:5" x14ac:dyDescent="0.35">
      <c r="A121" s="20" t="s">
        <v>303</v>
      </c>
      <c r="B121" s="46" t="s">
        <v>283</v>
      </c>
      <c r="C121" s="47" t="s">
        <v>281</v>
      </c>
      <c r="D121" s="20"/>
      <c r="E121" s="20"/>
    </row>
    <row r="122" spans="1:5" x14ac:dyDescent="0.35">
      <c r="A122" s="20" t="s">
        <v>304</v>
      </c>
      <c r="B122" s="46" t="s">
        <v>283</v>
      </c>
      <c r="C122" s="47" t="s">
        <v>281</v>
      </c>
      <c r="D122" s="20"/>
      <c r="E122" s="20"/>
    </row>
    <row r="123" spans="1:5" x14ac:dyDescent="0.35">
      <c r="A123" s="20" t="s">
        <v>305</v>
      </c>
      <c r="B123" s="46" t="s">
        <v>283</v>
      </c>
      <c r="C123" s="47" t="s">
        <v>281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306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307</v>
      </c>
      <c r="B127" s="20"/>
      <c r="C127" s="21" t="s">
        <v>308</v>
      </c>
      <c r="D127" s="22" t="s">
        <v>226</v>
      </c>
      <c r="E127" s="20"/>
    </row>
    <row r="128" spans="1:5" x14ac:dyDescent="0.35">
      <c r="A128" s="20" t="s">
        <v>309</v>
      </c>
      <c r="B128" s="46" t="s">
        <v>283</v>
      </c>
      <c r="C128" s="216"/>
      <c r="D128" s="220"/>
      <c r="E128" s="20"/>
    </row>
    <row r="129" spans="1:5" x14ac:dyDescent="0.35">
      <c r="A129" s="20" t="s">
        <v>310</v>
      </c>
      <c r="B129" s="46" t="s">
        <v>283</v>
      </c>
      <c r="C129" s="216"/>
      <c r="D129" s="220"/>
      <c r="E129" s="20"/>
    </row>
    <row r="130" spans="1:5" x14ac:dyDescent="0.35">
      <c r="A130" s="20" t="s">
        <v>311</v>
      </c>
      <c r="B130" s="46" t="s">
        <v>283</v>
      </c>
      <c r="C130" s="216"/>
      <c r="D130" s="220"/>
      <c r="E130" s="20"/>
    </row>
    <row r="131" spans="1:5" x14ac:dyDescent="0.35">
      <c r="A131" s="20" t="s">
        <v>312</v>
      </c>
      <c r="B131" s="46" t="s">
        <v>283</v>
      </c>
      <c r="C131" s="216"/>
      <c r="D131" s="220"/>
      <c r="E131" s="20"/>
    </row>
    <row r="132" spans="1:5" x14ac:dyDescent="0.35">
      <c r="A132" s="26" t="s">
        <v>313</v>
      </c>
      <c r="B132" s="20"/>
      <c r="C132" s="21" t="s">
        <v>178</v>
      </c>
      <c r="D132" s="20"/>
      <c r="E132" s="20"/>
    </row>
    <row r="133" spans="1:5" x14ac:dyDescent="0.35">
      <c r="A133" s="20" t="s">
        <v>314</v>
      </c>
      <c r="B133" s="46" t="s">
        <v>283</v>
      </c>
      <c r="C133" s="216"/>
      <c r="D133" s="20"/>
      <c r="E133" s="20"/>
    </row>
    <row r="134" spans="1:5" x14ac:dyDescent="0.35">
      <c r="A134" s="20" t="s">
        <v>315</v>
      </c>
      <c r="B134" s="46" t="s">
        <v>283</v>
      </c>
      <c r="C134" s="216"/>
      <c r="D134" s="20"/>
      <c r="E134" s="20"/>
    </row>
    <row r="135" spans="1:5" x14ac:dyDescent="0.35">
      <c r="A135" s="20" t="s">
        <v>316</v>
      </c>
      <c r="B135" s="46" t="s">
        <v>283</v>
      </c>
      <c r="C135" s="216"/>
      <c r="D135" s="20"/>
      <c r="E135" s="20"/>
    </row>
    <row r="136" spans="1:5" x14ac:dyDescent="0.35">
      <c r="A136" s="20" t="s">
        <v>317</v>
      </c>
      <c r="B136" s="46" t="s">
        <v>283</v>
      </c>
      <c r="C136" s="216"/>
      <c r="D136" s="20"/>
      <c r="E136" s="20"/>
    </row>
    <row r="137" spans="1:5" x14ac:dyDescent="0.35">
      <c r="A137" s="20" t="s">
        <v>318</v>
      </c>
      <c r="B137" s="46" t="s">
        <v>283</v>
      </c>
      <c r="C137" s="216"/>
      <c r="D137" s="20"/>
      <c r="E137" s="20"/>
    </row>
    <row r="138" spans="1:5" x14ac:dyDescent="0.35">
      <c r="A138" s="20" t="s">
        <v>319</v>
      </c>
      <c r="B138" s="46" t="s">
        <v>283</v>
      </c>
      <c r="C138" s="216"/>
      <c r="D138" s="20"/>
      <c r="E138" s="20"/>
    </row>
    <row r="139" spans="1:5" x14ac:dyDescent="0.35">
      <c r="A139" s="20" t="s">
        <v>107</v>
      </c>
      <c r="B139" s="46" t="s">
        <v>283</v>
      </c>
      <c r="C139" s="216"/>
      <c r="D139" s="20"/>
      <c r="E139" s="20"/>
    </row>
    <row r="140" spans="1:5" x14ac:dyDescent="0.35">
      <c r="A140" s="20" t="s">
        <v>320</v>
      </c>
      <c r="B140" s="46" t="s">
        <v>283</v>
      </c>
      <c r="C140" s="216"/>
      <c r="D140" s="20"/>
      <c r="E140" s="20"/>
    </row>
    <row r="141" spans="1:5" x14ac:dyDescent="0.35">
      <c r="A141" s="20" t="s">
        <v>321</v>
      </c>
      <c r="B141" s="46"/>
      <c r="C141" s="216"/>
      <c r="D141" s="20"/>
      <c r="E141" s="20"/>
    </row>
    <row r="142" spans="1:5" x14ac:dyDescent="0.35">
      <c r="A142" s="20" t="s">
        <v>311</v>
      </c>
      <c r="B142" s="46" t="s">
        <v>283</v>
      </c>
      <c r="C142" s="216"/>
      <c r="D142" s="20"/>
      <c r="E142" s="20"/>
    </row>
    <row r="143" spans="1:5" x14ac:dyDescent="0.35">
      <c r="A143" s="20" t="s">
        <v>322</v>
      </c>
      <c r="B143" s="46" t="s">
        <v>283</v>
      </c>
      <c r="C143" s="216"/>
      <c r="D143" s="20"/>
      <c r="E143" s="20"/>
    </row>
    <row r="144" spans="1:5" x14ac:dyDescent="0.35">
      <c r="A144" s="20" t="s">
        <v>323</v>
      </c>
      <c r="B144" s="20"/>
      <c r="C144" s="27"/>
      <c r="D144" s="20"/>
      <c r="E144" s="32">
        <f>SUM(C133:C143)</f>
        <v>0</v>
      </c>
    </row>
    <row r="145" spans="1:6" x14ac:dyDescent="0.35">
      <c r="A145" s="20" t="s">
        <v>324</v>
      </c>
      <c r="B145" s="46" t="s">
        <v>283</v>
      </c>
      <c r="C145" s="47"/>
      <c r="D145" s="20"/>
      <c r="E145" s="20"/>
    </row>
    <row r="146" spans="1:6" x14ac:dyDescent="0.35">
      <c r="A146" s="20" t="s">
        <v>325</v>
      </c>
      <c r="B146" s="46" t="s">
        <v>283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326</v>
      </c>
      <c r="B148" s="46" t="s">
        <v>283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327</v>
      </c>
      <c r="B153" s="49"/>
      <c r="C153" s="49"/>
      <c r="D153" s="49"/>
      <c r="E153" s="49"/>
    </row>
    <row r="154" spans="1:6" x14ac:dyDescent="0.35">
      <c r="A154" s="51" t="s">
        <v>328</v>
      </c>
      <c r="B154" s="52" t="s">
        <v>329</v>
      </c>
      <c r="C154" s="53" t="s">
        <v>330</v>
      </c>
      <c r="D154" s="52" t="s">
        <v>143</v>
      </c>
      <c r="E154" s="52" t="s">
        <v>214</v>
      </c>
    </row>
    <row r="155" spans="1:6" x14ac:dyDescent="0.35">
      <c r="A155" s="20" t="s">
        <v>308</v>
      </c>
      <c r="B155" s="50"/>
      <c r="C155" s="50"/>
      <c r="D155" s="50"/>
      <c r="E155" s="32">
        <f>SUM(B155:D155)</f>
        <v>0</v>
      </c>
    </row>
    <row r="156" spans="1:6" x14ac:dyDescent="0.35">
      <c r="A156" s="20" t="s">
        <v>226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331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271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20" t="s">
        <v>272</v>
      </c>
      <c r="B159" s="50"/>
      <c r="C159" s="50"/>
      <c r="D159" s="50"/>
      <c r="E159" s="32">
        <f>SUM(B159:D159)</f>
        <v>0</v>
      </c>
      <c r="F159" s="18"/>
    </row>
    <row r="160" spans="1:6" x14ac:dyDescent="0.35">
      <c r="A160" s="51" t="s">
        <v>332</v>
      </c>
      <c r="B160" s="52" t="s">
        <v>329</v>
      </c>
      <c r="C160" s="53" t="s">
        <v>330</v>
      </c>
      <c r="D160" s="52" t="s">
        <v>143</v>
      </c>
      <c r="E160" s="52" t="s">
        <v>214</v>
      </c>
    </row>
    <row r="161" spans="1:5" x14ac:dyDescent="0.35">
      <c r="A161" s="20" t="s">
        <v>308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226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331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271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272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333</v>
      </c>
      <c r="B166" s="52" t="s">
        <v>329</v>
      </c>
      <c r="C166" s="53" t="s">
        <v>330</v>
      </c>
      <c r="D166" s="52" t="s">
        <v>143</v>
      </c>
      <c r="E166" s="52" t="s">
        <v>214</v>
      </c>
    </row>
    <row r="167" spans="1:5" x14ac:dyDescent="0.35">
      <c r="A167" s="20" t="s">
        <v>308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226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331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271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272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334</v>
      </c>
      <c r="B173" s="52" t="s">
        <v>335</v>
      </c>
      <c r="C173" s="53" t="s">
        <v>336</v>
      </c>
      <c r="D173" s="20"/>
      <c r="E173" s="20"/>
    </row>
    <row r="174" spans="1:5" x14ac:dyDescent="0.35">
      <c r="A174" s="25" t="s">
        <v>337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338</v>
      </c>
      <c r="B180" s="38"/>
      <c r="C180" s="38"/>
      <c r="D180" s="38"/>
      <c r="E180" s="38"/>
    </row>
    <row r="181" spans="1:5" x14ac:dyDescent="0.35">
      <c r="A181" s="45" t="s">
        <v>339</v>
      </c>
      <c r="B181" s="45"/>
      <c r="C181" s="45"/>
      <c r="D181" s="45"/>
      <c r="E181" s="45"/>
    </row>
    <row r="182" spans="1:5" x14ac:dyDescent="0.35">
      <c r="A182" s="20" t="s">
        <v>340</v>
      </c>
      <c r="B182" s="46" t="s">
        <v>283</v>
      </c>
      <c r="C182" s="216"/>
      <c r="D182" s="20"/>
      <c r="E182" s="20"/>
    </row>
    <row r="183" spans="1:5" x14ac:dyDescent="0.35">
      <c r="A183" s="20" t="s">
        <v>341</v>
      </c>
      <c r="B183" s="46" t="s">
        <v>283</v>
      </c>
      <c r="C183" s="216"/>
      <c r="D183" s="20"/>
      <c r="E183" s="20"/>
    </row>
    <row r="184" spans="1:5" x14ac:dyDescent="0.35">
      <c r="A184" s="25" t="s">
        <v>342</v>
      </c>
      <c r="B184" s="46" t="s">
        <v>283</v>
      </c>
      <c r="C184" s="216"/>
      <c r="D184" s="20"/>
      <c r="E184" s="20"/>
    </row>
    <row r="185" spans="1:5" x14ac:dyDescent="0.35">
      <c r="A185" s="20" t="s">
        <v>343</v>
      </c>
      <c r="B185" s="46" t="s">
        <v>283</v>
      </c>
      <c r="C185" s="216"/>
      <c r="D185" s="20"/>
      <c r="E185" s="20"/>
    </row>
    <row r="186" spans="1:5" x14ac:dyDescent="0.35">
      <c r="A186" s="20" t="s">
        <v>344</v>
      </c>
      <c r="B186" s="46" t="s">
        <v>283</v>
      </c>
      <c r="C186" s="216"/>
      <c r="D186" s="20"/>
      <c r="E186" s="20"/>
    </row>
    <row r="187" spans="1:5" x14ac:dyDescent="0.35">
      <c r="A187" s="20" t="s">
        <v>345</v>
      </c>
      <c r="B187" s="46" t="s">
        <v>283</v>
      </c>
      <c r="C187" s="216"/>
      <c r="D187" s="20"/>
      <c r="E187" s="20"/>
    </row>
    <row r="188" spans="1:5" x14ac:dyDescent="0.35">
      <c r="A188" s="20" t="s">
        <v>346</v>
      </c>
      <c r="B188" s="46" t="s">
        <v>283</v>
      </c>
      <c r="C188" s="216"/>
      <c r="D188" s="20"/>
      <c r="E188" s="20"/>
    </row>
    <row r="189" spans="1:5" x14ac:dyDescent="0.35">
      <c r="A189" s="20" t="s">
        <v>346</v>
      </c>
      <c r="B189" s="46" t="s">
        <v>283</v>
      </c>
      <c r="C189" s="47"/>
      <c r="D189" s="20"/>
      <c r="E189" s="20"/>
    </row>
    <row r="190" spans="1:5" x14ac:dyDescent="0.35">
      <c r="A190" s="20" t="s">
        <v>214</v>
      </c>
      <c r="B190" s="20"/>
      <c r="C190" s="27"/>
      <c r="D190" s="32">
        <f>SUM(C182:C189)</f>
        <v>0</v>
      </c>
      <c r="E190" s="20"/>
    </row>
    <row r="191" spans="1:5" x14ac:dyDescent="0.35">
      <c r="A191" s="45" t="s">
        <v>347</v>
      </c>
      <c r="B191" s="45"/>
      <c r="C191" s="45"/>
      <c r="D191" s="45"/>
      <c r="E191" s="45"/>
    </row>
    <row r="192" spans="1:5" x14ac:dyDescent="0.35">
      <c r="A192" s="20" t="s">
        <v>348</v>
      </c>
      <c r="B192" s="46" t="s">
        <v>283</v>
      </c>
      <c r="C192" s="216"/>
      <c r="D192" s="20"/>
      <c r="E192" s="20"/>
    </row>
    <row r="193" spans="1:5" x14ac:dyDescent="0.35">
      <c r="A193" s="20" t="s">
        <v>349</v>
      </c>
      <c r="B193" s="46" t="s">
        <v>283</v>
      </c>
      <c r="C193" s="216"/>
      <c r="D193" s="20"/>
      <c r="E193" s="20"/>
    </row>
    <row r="194" spans="1:5" x14ac:dyDescent="0.35">
      <c r="A194" s="20" t="s">
        <v>214</v>
      </c>
      <c r="B194" s="20"/>
      <c r="C194" s="27"/>
      <c r="D194" s="32">
        <f>SUM(C192:C193)</f>
        <v>0</v>
      </c>
      <c r="E194" s="20"/>
    </row>
    <row r="195" spans="1:5" x14ac:dyDescent="0.35">
      <c r="A195" s="45" t="s">
        <v>350</v>
      </c>
      <c r="B195" s="45"/>
      <c r="C195" s="45"/>
      <c r="D195" s="45"/>
      <c r="E195" s="45"/>
    </row>
    <row r="196" spans="1:5" x14ac:dyDescent="0.35">
      <c r="A196" s="20" t="s">
        <v>351</v>
      </c>
      <c r="B196" s="46" t="s">
        <v>283</v>
      </c>
      <c r="C196" s="47"/>
      <c r="D196" s="20"/>
      <c r="E196" s="20"/>
    </row>
    <row r="197" spans="1:5" x14ac:dyDescent="0.35">
      <c r="A197" s="20" t="s">
        <v>352</v>
      </c>
      <c r="B197" s="46" t="s">
        <v>283</v>
      </c>
      <c r="C197" s="47"/>
      <c r="D197" s="20"/>
      <c r="E197" s="20"/>
    </row>
    <row r="198" spans="1:5" x14ac:dyDescent="0.35">
      <c r="A198" s="20" t="s">
        <v>214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353</v>
      </c>
      <c r="B199" s="45"/>
      <c r="C199" s="45"/>
      <c r="D199" s="45"/>
      <c r="E199" s="45"/>
    </row>
    <row r="200" spans="1:5" x14ac:dyDescent="0.35">
      <c r="A200" s="20" t="s">
        <v>354</v>
      </c>
      <c r="B200" s="46" t="s">
        <v>283</v>
      </c>
      <c r="C200" s="47"/>
      <c r="D200" s="20"/>
      <c r="E200" s="20"/>
    </row>
    <row r="201" spans="1:5" x14ac:dyDescent="0.35">
      <c r="A201" s="20" t="s">
        <v>355</v>
      </c>
      <c r="B201" s="46" t="s">
        <v>283</v>
      </c>
      <c r="C201" s="47"/>
      <c r="D201" s="20"/>
      <c r="E201" s="20"/>
    </row>
    <row r="202" spans="1:5" x14ac:dyDescent="0.35">
      <c r="A202" s="20" t="s">
        <v>143</v>
      </c>
      <c r="B202" s="46" t="s">
        <v>283</v>
      </c>
      <c r="C202" s="47"/>
      <c r="D202" s="20"/>
      <c r="E202" s="20"/>
    </row>
    <row r="203" spans="1:5" x14ac:dyDescent="0.35">
      <c r="A203" s="20" t="s">
        <v>214</v>
      </c>
      <c r="B203" s="20"/>
      <c r="C203" s="27"/>
      <c r="D203" s="32">
        <f>SUM(C200:C202)</f>
        <v>0</v>
      </c>
      <c r="E203" s="20"/>
    </row>
    <row r="204" spans="1:5" x14ac:dyDescent="0.35">
      <c r="A204" s="45" t="s">
        <v>356</v>
      </c>
      <c r="B204" s="45"/>
      <c r="C204" s="45"/>
      <c r="D204" s="45"/>
      <c r="E204" s="45"/>
    </row>
    <row r="205" spans="1:5" x14ac:dyDescent="0.35">
      <c r="A205" s="20" t="s">
        <v>357</v>
      </c>
      <c r="B205" s="46" t="s">
        <v>283</v>
      </c>
      <c r="C205" s="47"/>
      <c r="D205" s="20"/>
      <c r="E205" s="20"/>
    </row>
    <row r="206" spans="1:5" x14ac:dyDescent="0.35">
      <c r="A206" s="20" t="s">
        <v>358</v>
      </c>
      <c r="B206" s="46" t="s">
        <v>283</v>
      </c>
      <c r="C206" s="47"/>
      <c r="D206" s="20"/>
      <c r="E206" s="20"/>
    </row>
    <row r="207" spans="1:5" x14ac:dyDescent="0.35">
      <c r="A207" s="20" t="s">
        <v>214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359</v>
      </c>
      <c r="B209" s="38"/>
      <c r="C209" s="38"/>
      <c r="D209" s="38"/>
      <c r="E209" s="38"/>
    </row>
    <row r="210" spans="1:5" x14ac:dyDescent="0.35">
      <c r="A210" s="49" t="s">
        <v>360</v>
      </c>
      <c r="B210" s="38"/>
      <c r="C210" s="38"/>
      <c r="D210" s="38"/>
      <c r="E210" s="38"/>
    </row>
    <row r="211" spans="1:5" x14ac:dyDescent="0.35">
      <c r="A211" s="26"/>
      <c r="B211" s="22" t="s">
        <v>361</v>
      </c>
      <c r="C211" s="21" t="s">
        <v>362</v>
      </c>
      <c r="D211" s="22" t="s">
        <v>363</v>
      </c>
      <c r="E211" s="22" t="s">
        <v>364</v>
      </c>
    </row>
    <row r="212" spans="1:5" x14ac:dyDescent="0.35">
      <c r="A212" s="20" t="s">
        <v>365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35">
      <c r="A213" s="20" t="s">
        <v>366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367</v>
      </c>
      <c r="B214" s="220"/>
      <c r="C214" s="216"/>
      <c r="D214" s="220"/>
      <c r="E214" s="32">
        <f t="shared" si="16"/>
        <v>0</v>
      </c>
    </row>
    <row r="215" spans="1:5" x14ac:dyDescent="0.35">
      <c r="A215" s="20" t="s">
        <v>368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369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370</v>
      </c>
      <c r="B217" s="220"/>
      <c r="C217" s="216"/>
      <c r="D217" s="220"/>
      <c r="E217" s="32">
        <f t="shared" si="16"/>
        <v>0</v>
      </c>
    </row>
    <row r="218" spans="1:5" x14ac:dyDescent="0.35">
      <c r="A218" s="20" t="s">
        <v>371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372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373</v>
      </c>
      <c r="B220" s="220"/>
      <c r="C220" s="216"/>
      <c r="D220" s="220"/>
      <c r="E220" s="32">
        <f t="shared" si="16"/>
        <v>0</v>
      </c>
    </row>
    <row r="221" spans="1:5" x14ac:dyDescent="0.35">
      <c r="A221" s="20" t="s">
        <v>214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374</v>
      </c>
      <c r="B223" s="49"/>
      <c r="C223" s="49"/>
      <c r="D223" s="49"/>
      <c r="E223" s="49"/>
    </row>
    <row r="224" spans="1:5" x14ac:dyDescent="0.35">
      <c r="A224" s="26"/>
      <c r="B224" s="22" t="s">
        <v>361</v>
      </c>
      <c r="C224" s="21" t="s">
        <v>362</v>
      </c>
      <c r="D224" s="22" t="s">
        <v>363</v>
      </c>
      <c r="E224" s="22" t="s">
        <v>364</v>
      </c>
    </row>
    <row r="225" spans="1:5" x14ac:dyDescent="0.35">
      <c r="A225" s="20" t="s">
        <v>365</v>
      </c>
      <c r="B225" s="55"/>
      <c r="C225" s="54"/>
      <c r="D225" s="55"/>
      <c r="E225" s="20"/>
    </row>
    <row r="226" spans="1:5" x14ac:dyDescent="0.35">
      <c r="A226" s="20" t="s">
        <v>366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367</v>
      </c>
      <c r="B227" s="220"/>
      <c r="C227" s="216"/>
      <c r="D227" s="220"/>
      <c r="E227" s="32">
        <f t="shared" si="17"/>
        <v>0</v>
      </c>
    </row>
    <row r="228" spans="1:5" x14ac:dyDescent="0.35">
      <c r="A228" s="20" t="s">
        <v>368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369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370</v>
      </c>
      <c r="B230" s="220"/>
      <c r="C230" s="216"/>
      <c r="D230" s="220"/>
      <c r="E230" s="32">
        <f t="shared" si="17"/>
        <v>0</v>
      </c>
    </row>
    <row r="231" spans="1:5" x14ac:dyDescent="0.35">
      <c r="A231" s="20" t="s">
        <v>371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372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373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214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375</v>
      </c>
      <c r="B236" s="38"/>
      <c r="C236" s="38"/>
      <c r="D236" s="38"/>
      <c r="E236" s="38"/>
    </row>
    <row r="237" spans="1:5" x14ac:dyDescent="0.35">
      <c r="A237" s="38"/>
      <c r="B237" s="344" t="s">
        <v>376</v>
      </c>
      <c r="C237" s="344"/>
      <c r="D237" s="38"/>
      <c r="E237" s="38"/>
    </row>
    <row r="238" spans="1:5" x14ac:dyDescent="0.35">
      <c r="A238" s="56" t="s">
        <v>376</v>
      </c>
      <c r="B238" s="38"/>
      <c r="C238" s="216"/>
      <c r="D238" s="40">
        <f>C238</f>
        <v>0</v>
      </c>
      <c r="E238" s="38"/>
    </row>
    <row r="239" spans="1:5" x14ac:dyDescent="0.35">
      <c r="A239" s="45" t="s">
        <v>377</v>
      </c>
      <c r="B239" s="45"/>
      <c r="C239" s="45"/>
      <c r="D239" s="45"/>
      <c r="E239" s="45"/>
    </row>
    <row r="240" spans="1:5" x14ac:dyDescent="0.35">
      <c r="A240" s="20" t="s">
        <v>378</v>
      </c>
      <c r="B240" s="46" t="s">
        <v>283</v>
      </c>
      <c r="C240" s="216"/>
      <c r="D240" s="20"/>
      <c r="E240" s="20"/>
    </row>
    <row r="241" spans="1:5" x14ac:dyDescent="0.35">
      <c r="A241" s="20" t="s">
        <v>379</v>
      </c>
      <c r="B241" s="46" t="s">
        <v>283</v>
      </c>
      <c r="C241" s="216"/>
      <c r="D241" s="20"/>
      <c r="E241" s="20"/>
    </row>
    <row r="242" spans="1:5" x14ac:dyDescent="0.35">
      <c r="A242" s="20" t="s">
        <v>380</v>
      </c>
      <c r="B242" s="46" t="s">
        <v>283</v>
      </c>
      <c r="C242" s="216"/>
      <c r="D242" s="20"/>
      <c r="E242" s="20"/>
    </row>
    <row r="243" spans="1:5" x14ac:dyDescent="0.35">
      <c r="A243" s="20" t="s">
        <v>381</v>
      </c>
      <c r="B243" s="46" t="s">
        <v>283</v>
      </c>
      <c r="C243" s="216"/>
      <c r="D243" s="20"/>
      <c r="E243" s="20"/>
    </row>
    <row r="244" spans="1:5" x14ac:dyDescent="0.35">
      <c r="A244" s="20" t="s">
        <v>382</v>
      </c>
      <c r="B244" s="46" t="s">
        <v>283</v>
      </c>
      <c r="C244" s="216"/>
      <c r="D244" s="20"/>
      <c r="E244" s="20"/>
    </row>
    <row r="245" spans="1:5" x14ac:dyDescent="0.35">
      <c r="A245" s="20" t="s">
        <v>383</v>
      </c>
      <c r="B245" s="46" t="s">
        <v>283</v>
      </c>
      <c r="C245" s="216"/>
      <c r="D245" s="20"/>
      <c r="E245" s="20"/>
    </row>
    <row r="246" spans="1:5" x14ac:dyDescent="0.35">
      <c r="A246" s="20" t="s">
        <v>384</v>
      </c>
      <c r="B246" s="20"/>
      <c r="C246" s="27"/>
      <c r="D246" s="32">
        <f>SUM(C240:C245)</f>
        <v>0</v>
      </c>
      <c r="E246" s="20"/>
    </row>
    <row r="247" spans="1:5" x14ac:dyDescent="0.35">
      <c r="A247" s="45" t="s">
        <v>385</v>
      </c>
      <c r="B247" s="45"/>
      <c r="C247" s="45"/>
      <c r="D247" s="45"/>
      <c r="E247" s="45"/>
    </row>
    <row r="248" spans="1:5" x14ac:dyDescent="0.35">
      <c r="A248" s="26" t="s">
        <v>386</v>
      </c>
      <c r="B248" s="46" t="s">
        <v>283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387</v>
      </c>
      <c r="B250" s="46" t="s">
        <v>283</v>
      </c>
      <c r="C250" s="216"/>
      <c r="D250" s="20"/>
      <c r="E250" s="20"/>
    </row>
    <row r="251" spans="1:5" x14ac:dyDescent="0.35">
      <c r="A251" s="26" t="s">
        <v>388</v>
      </c>
      <c r="B251" s="46" t="s">
        <v>283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389</v>
      </c>
      <c r="B253" s="20"/>
      <c r="C253" s="27"/>
      <c r="D253" s="32">
        <f>SUM(C250:C252)</f>
        <v>0</v>
      </c>
      <c r="E253" s="20"/>
    </row>
    <row r="254" spans="1:5" x14ac:dyDescent="0.35">
      <c r="A254" s="45" t="s">
        <v>390</v>
      </c>
      <c r="B254" s="45"/>
      <c r="C254" s="45"/>
      <c r="D254" s="45"/>
      <c r="E254" s="45"/>
    </row>
    <row r="255" spans="1:5" x14ac:dyDescent="0.35">
      <c r="A255" s="20" t="s">
        <v>391</v>
      </c>
      <c r="B255" s="46" t="s">
        <v>283</v>
      </c>
      <c r="C255" s="47"/>
      <c r="D255" s="20"/>
      <c r="E255" s="20"/>
    </row>
    <row r="256" spans="1:5" x14ac:dyDescent="0.35">
      <c r="A256" s="20" t="s">
        <v>390</v>
      </c>
      <c r="B256" s="46" t="s">
        <v>283</v>
      </c>
      <c r="C256" s="47"/>
      <c r="D256" s="20"/>
      <c r="E256" s="20"/>
    </row>
    <row r="257" spans="1:5" x14ac:dyDescent="0.35">
      <c r="A257" s="20" t="s">
        <v>392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393</v>
      </c>
      <c r="B259" s="20"/>
      <c r="C259" s="27"/>
      <c r="D259" s="32">
        <f>D238+D246+D253+D257</f>
        <v>0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394</v>
      </c>
      <c r="B265" s="38"/>
      <c r="C265" s="38"/>
      <c r="D265" s="38"/>
      <c r="E265" s="38"/>
    </row>
    <row r="266" spans="1:5" x14ac:dyDescent="0.35">
      <c r="A266" s="45" t="s">
        <v>395</v>
      </c>
      <c r="B266" s="45"/>
      <c r="C266" s="45"/>
      <c r="D266" s="45"/>
      <c r="E266" s="45"/>
    </row>
    <row r="267" spans="1:5" x14ac:dyDescent="0.35">
      <c r="A267" s="20" t="s">
        <v>396</v>
      </c>
      <c r="B267" s="46" t="s">
        <v>283</v>
      </c>
      <c r="C267" s="216"/>
      <c r="D267" s="20"/>
      <c r="E267" s="20"/>
    </row>
    <row r="268" spans="1:5" x14ac:dyDescent="0.35">
      <c r="A268" s="20" t="s">
        <v>397</v>
      </c>
      <c r="B268" s="46" t="s">
        <v>283</v>
      </c>
      <c r="C268" s="216"/>
      <c r="D268" s="20"/>
      <c r="E268" s="20"/>
    </row>
    <row r="269" spans="1:5" x14ac:dyDescent="0.35">
      <c r="A269" s="20" t="s">
        <v>398</v>
      </c>
      <c r="B269" s="46" t="s">
        <v>283</v>
      </c>
      <c r="C269" s="216"/>
      <c r="D269" s="20"/>
      <c r="E269" s="20"/>
    </row>
    <row r="270" spans="1:5" x14ac:dyDescent="0.35">
      <c r="A270" s="20" t="s">
        <v>399</v>
      </c>
      <c r="B270" s="46" t="s">
        <v>283</v>
      </c>
      <c r="C270" s="216"/>
      <c r="D270" s="20"/>
      <c r="E270" s="20"/>
    </row>
    <row r="271" spans="1:5" x14ac:dyDescent="0.35">
      <c r="A271" s="20" t="s">
        <v>400</v>
      </c>
      <c r="B271" s="46" t="s">
        <v>283</v>
      </c>
      <c r="C271" s="216"/>
      <c r="D271" s="20"/>
      <c r="E271" s="20"/>
    </row>
    <row r="272" spans="1:5" x14ac:dyDescent="0.35">
      <c r="A272" s="20" t="s">
        <v>401</v>
      </c>
      <c r="B272" s="46" t="s">
        <v>283</v>
      </c>
      <c r="C272" s="216"/>
      <c r="D272" s="20"/>
      <c r="E272" s="20"/>
    </row>
    <row r="273" spans="1:5" x14ac:dyDescent="0.35">
      <c r="A273" s="20" t="s">
        <v>402</v>
      </c>
      <c r="B273" s="46" t="s">
        <v>283</v>
      </c>
      <c r="C273" s="216"/>
      <c r="D273" s="20"/>
      <c r="E273" s="20"/>
    </row>
    <row r="274" spans="1:5" x14ac:dyDescent="0.35">
      <c r="A274" s="20" t="s">
        <v>403</v>
      </c>
      <c r="B274" s="46" t="s">
        <v>283</v>
      </c>
      <c r="C274" s="216"/>
      <c r="D274" s="20"/>
      <c r="E274" s="20"/>
    </row>
    <row r="275" spans="1:5" x14ac:dyDescent="0.35">
      <c r="A275" s="20" t="s">
        <v>404</v>
      </c>
      <c r="B275" s="46" t="s">
        <v>283</v>
      </c>
      <c r="C275" s="216"/>
      <c r="D275" s="20"/>
      <c r="E275" s="20"/>
    </row>
    <row r="276" spans="1:5" x14ac:dyDescent="0.35">
      <c r="A276" s="20" t="s">
        <v>405</v>
      </c>
      <c r="B276" s="46" t="s">
        <v>283</v>
      </c>
      <c r="C276" s="216"/>
      <c r="D276" s="20"/>
      <c r="E276" s="20"/>
    </row>
    <row r="277" spans="1:5" x14ac:dyDescent="0.35">
      <c r="A277" s="20" t="s">
        <v>406</v>
      </c>
      <c r="B277" s="20"/>
      <c r="C277" s="27"/>
      <c r="D277" s="32">
        <f>SUM(C267:C269)-C270+SUM(C271:C276)</f>
        <v>0</v>
      </c>
      <c r="E277" s="20"/>
    </row>
    <row r="278" spans="1:5" x14ac:dyDescent="0.35">
      <c r="A278" s="45" t="s">
        <v>407</v>
      </c>
      <c r="B278" s="45"/>
      <c r="C278" s="45"/>
      <c r="D278" s="45"/>
      <c r="E278" s="45"/>
    </row>
    <row r="279" spans="1:5" x14ac:dyDescent="0.35">
      <c r="A279" s="20" t="s">
        <v>396</v>
      </c>
      <c r="B279" s="46" t="s">
        <v>283</v>
      </c>
      <c r="C279" s="47"/>
      <c r="D279" s="20"/>
      <c r="E279" s="20"/>
    </row>
    <row r="280" spans="1:5" x14ac:dyDescent="0.35">
      <c r="A280" s="20" t="s">
        <v>397</v>
      </c>
      <c r="B280" s="46" t="s">
        <v>283</v>
      </c>
      <c r="C280" s="47"/>
      <c r="D280" s="20"/>
      <c r="E280" s="20"/>
    </row>
    <row r="281" spans="1:5" x14ac:dyDescent="0.35">
      <c r="A281" s="20" t="s">
        <v>408</v>
      </c>
      <c r="B281" s="46" t="s">
        <v>283</v>
      </c>
      <c r="C281" s="47"/>
      <c r="D281" s="20"/>
      <c r="E281" s="20"/>
    </row>
    <row r="282" spans="1:5" x14ac:dyDescent="0.35">
      <c r="A282" s="20" t="s">
        <v>409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410</v>
      </c>
      <c r="B283" s="45"/>
      <c r="C283" s="45"/>
      <c r="D283" s="45"/>
      <c r="E283" s="45"/>
    </row>
    <row r="284" spans="1:5" x14ac:dyDescent="0.35">
      <c r="A284" s="20" t="s">
        <v>365</v>
      </c>
      <c r="B284" s="46" t="s">
        <v>283</v>
      </c>
      <c r="C284" s="216"/>
      <c r="D284" s="20"/>
      <c r="E284" s="20"/>
    </row>
    <row r="285" spans="1:5" x14ac:dyDescent="0.35">
      <c r="A285" s="20" t="s">
        <v>366</v>
      </c>
      <c r="B285" s="46" t="s">
        <v>283</v>
      </c>
      <c r="C285" s="216"/>
      <c r="D285" s="20"/>
      <c r="E285" s="20"/>
    </row>
    <row r="286" spans="1:5" x14ac:dyDescent="0.35">
      <c r="A286" s="20" t="s">
        <v>367</v>
      </c>
      <c r="B286" s="46" t="s">
        <v>283</v>
      </c>
      <c r="C286" s="216"/>
      <c r="D286" s="20"/>
      <c r="E286" s="20"/>
    </row>
    <row r="287" spans="1:5" x14ac:dyDescent="0.35">
      <c r="A287" s="20" t="s">
        <v>411</v>
      </c>
      <c r="B287" s="46" t="s">
        <v>283</v>
      </c>
      <c r="C287" s="216"/>
      <c r="D287" s="20"/>
      <c r="E287" s="20"/>
    </row>
    <row r="288" spans="1:5" x14ac:dyDescent="0.35">
      <c r="A288" s="20" t="s">
        <v>412</v>
      </c>
      <c r="B288" s="46" t="s">
        <v>283</v>
      </c>
      <c r="C288" s="216"/>
      <c r="D288" s="20"/>
      <c r="E288" s="20"/>
    </row>
    <row r="289" spans="1:5" x14ac:dyDescent="0.35">
      <c r="A289" s="20" t="s">
        <v>413</v>
      </c>
      <c r="B289" s="46" t="s">
        <v>283</v>
      </c>
      <c r="C289" s="216"/>
      <c r="D289" s="20"/>
      <c r="E289" s="20"/>
    </row>
    <row r="290" spans="1:5" x14ac:dyDescent="0.35">
      <c r="A290" s="20" t="s">
        <v>372</v>
      </c>
      <c r="B290" s="46" t="s">
        <v>283</v>
      </c>
      <c r="C290" s="216"/>
      <c r="D290" s="20"/>
      <c r="E290" s="20"/>
    </row>
    <row r="291" spans="1:5" x14ac:dyDescent="0.35">
      <c r="A291" s="20" t="s">
        <v>373</v>
      </c>
      <c r="B291" s="46" t="s">
        <v>283</v>
      </c>
      <c r="C291" s="216"/>
      <c r="D291" s="20"/>
      <c r="E291" s="20"/>
    </row>
    <row r="292" spans="1:5" x14ac:dyDescent="0.35">
      <c r="A292" s="20" t="s">
        <v>414</v>
      </c>
      <c r="B292" s="20"/>
      <c r="C292" s="27"/>
      <c r="D292" s="32">
        <f>SUM(C284:C291)</f>
        <v>0</v>
      </c>
      <c r="E292" s="20"/>
    </row>
    <row r="293" spans="1:5" x14ac:dyDescent="0.35">
      <c r="A293" s="20" t="s">
        <v>415</v>
      </c>
      <c r="B293" s="46" t="s">
        <v>283</v>
      </c>
      <c r="C293" s="47"/>
      <c r="D293" s="20"/>
      <c r="E293" s="20"/>
    </row>
    <row r="294" spans="1:5" x14ac:dyDescent="0.35">
      <c r="A294" s="20" t="s">
        <v>416</v>
      </c>
      <c r="B294" s="20"/>
      <c r="C294" s="27"/>
      <c r="D294" s="32">
        <f>D292-C293</f>
        <v>0</v>
      </c>
      <c r="E294" s="20"/>
    </row>
    <row r="295" spans="1:5" x14ac:dyDescent="0.35">
      <c r="A295" s="45" t="s">
        <v>417</v>
      </c>
      <c r="B295" s="45"/>
      <c r="C295" s="45"/>
      <c r="D295" s="45"/>
      <c r="E295" s="45"/>
    </row>
    <row r="296" spans="1:5" x14ac:dyDescent="0.35">
      <c r="A296" s="20" t="s">
        <v>418</v>
      </c>
      <c r="B296" s="46" t="s">
        <v>283</v>
      </c>
      <c r="C296" s="216"/>
      <c r="D296" s="20"/>
      <c r="E296" s="20"/>
    </row>
    <row r="297" spans="1:5" x14ac:dyDescent="0.35">
      <c r="A297" s="20" t="s">
        <v>419</v>
      </c>
      <c r="B297" s="46" t="s">
        <v>283</v>
      </c>
      <c r="C297" s="216"/>
      <c r="D297" s="20"/>
      <c r="E297" s="20"/>
    </row>
    <row r="298" spans="1:5" x14ac:dyDescent="0.35">
      <c r="A298" s="20" t="s">
        <v>420</v>
      </c>
      <c r="B298" s="46" t="s">
        <v>283</v>
      </c>
      <c r="C298" s="216"/>
      <c r="D298" s="20"/>
      <c r="E298" s="20"/>
    </row>
    <row r="299" spans="1:5" x14ac:dyDescent="0.35">
      <c r="A299" s="20" t="s">
        <v>408</v>
      </c>
      <c r="B299" s="46" t="s">
        <v>283</v>
      </c>
      <c r="C299" s="216"/>
      <c r="D299" s="20"/>
      <c r="E299" s="20"/>
    </row>
    <row r="300" spans="1:5" x14ac:dyDescent="0.35">
      <c r="A300" s="20" t="s">
        <v>421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422</v>
      </c>
      <c r="B302" s="45"/>
      <c r="C302" s="45"/>
      <c r="D302" s="45"/>
      <c r="E302" s="45"/>
    </row>
    <row r="303" spans="1:5" x14ac:dyDescent="0.35">
      <c r="A303" s="20" t="s">
        <v>423</v>
      </c>
      <c r="B303" s="46" t="s">
        <v>283</v>
      </c>
      <c r="C303" s="216"/>
      <c r="D303" s="20"/>
      <c r="E303" s="20"/>
    </row>
    <row r="304" spans="1:5" x14ac:dyDescent="0.35">
      <c r="A304" s="20" t="s">
        <v>424</v>
      </c>
      <c r="B304" s="46" t="s">
        <v>283</v>
      </c>
      <c r="C304" s="216"/>
      <c r="D304" s="20"/>
      <c r="E304" s="20"/>
    </row>
    <row r="305" spans="1:5" x14ac:dyDescent="0.35">
      <c r="A305" s="20" t="s">
        <v>425</v>
      </c>
      <c r="B305" s="46" t="s">
        <v>283</v>
      </c>
      <c r="C305" s="216"/>
      <c r="D305" s="20"/>
      <c r="E305" s="20"/>
    </row>
    <row r="306" spans="1:5" x14ac:dyDescent="0.35">
      <c r="A306" s="20" t="s">
        <v>426</v>
      </c>
      <c r="B306" s="46" t="s">
        <v>283</v>
      </c>
      <c r="C306" s="216"/>
      <c r="D306" s="20"/>
      <c r="E306" s="20"/>
    </row>
    <row r="307" spans="1:5" x14ac:dyDescent="0.35">
      <c r="A307" s="20" t="s">
        <v>427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428</v>
      </c>
      <c r="B309" s="20"/>
      <c r="C309" s="27"/>
      <c r="D309" s="32">
        <f>D277+D282+D294+D300+D307</f>
        <v>0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429</v>
      </c>
      <c r="B313" s="38"/>
      <c r="C313" s="38"/>
      <c r="D313" s="38"/>
      <c r="E313" s="38"/>
    </row>
    <row r="314" spans="1:5" x14ac:dyDescent="0.35">
      <c r="A314" s="45" t="s">
        <v>430</v>
      </c>
      <c r="B314" s="45"/>
      <c r="C314" s="45"/>
      <c r="D314" s="45"/>
      <c r="E314" s="45"/>
    </row>
    <row r="315" spans="1:5" x14ac:dyDescent="0.35">
      <c r="A315" s="20" t="s">
        <v>431</v>
      </c>
      <c r="B315" s="46" t="s">
        <v>283</v>
      </c>
      <c r="C315" s="216"/>
      <c r="D315" s="20"/>
      <c r="E315" s="20"/>
    </row>
    <row r="316" spans="1:5" x14ac:dyDescent="0.35">
      <c r="A316" s="20" t="s">
        <v>432</v>
      </c>
      <c r="B316" s="46" t="s">
        <v>283</v>
      </c>
      <c r="C316" s="216"/>
      <c r="D316" s="20"/>
      <c r="E316" s="20"/>
    </row>
    <row r="317" spans="1:5" x14ac:dyDescent="0.35">
      <c r="A317" s="20" t="s">
        <v>433</v>
      </c>
      <c r="B317" s="46" t="s">
        <v>283</v>
      </c>
      <c r="C317" s="216"/>
      <c r="D317" s="20"/>
      <c r="E317" s="20"/>
    </row>
    <row r="318" spans="1:5" x14ac:dyDescent="0.35">
      <c r="A318" s="20" t="s">
        <v>434</v>
      </c>
      <c r="B318" s="46" t="s">
        <v>283</v>
      </c>
      <c r="C318" s="216"/>
      <c r="D318" s="20"/>
      <c r="E318" s="20"/>
    </row>
    <row r="319" spans="1:5" x14ac:dyDescent="0.35">
      <c r="A319" s="20" t="s">
        <v>435</v>
      </c>
      <c r="B319" s="46" t="s">
        <v>283</v>
      </c>
      <c r="C319" s="216"/>
      <c r="D319" s="20"/>
      <c r="E319" s="20"/>
    </row>
    <row r="320" spans="1:5" x14ac:dyDescent="0.35">
      <c r="A320" s="20" t="s">
        <v>436</v>
      </c>
      <c r="B320" s="46" t="s">
        <v>283</v>
      </c>
      <c r="C320" s="216"/>
      <c r="D320" s="20"/>
      <c r="E320" s="20"/>
    </row>
    <row r="321" spans="1:5" x14ac:dyDescent="0.35">
      <c r="A321" s="20" t="s">
        <v>437</v>
      </c>
      <c r="B321" s="46" t="s">
        <v>283</v>
      </c>
      <c r="C321" s="216"/>
      <c r="D321" s="20"/>
      <c r="E321" s="20"/>
    </row>
    <row r="322" spans="1:5" x14ac:dyDescent="0.35">
      <c r="A322" s="20" t="s">
        <v>438</v>
      </c>
      <c r="B322" s="46" t="s">
        <v>283</v>
      </c>
      <c r="C322" s="216"/>
      <c r="D322" s="20"/>
      <c r="E322" s="20"/>
    </row>
    <row r="323" spans="1:5" x14ac:dyDescent="0.35">
      <c r="A323" s="20" t="s">
        <v>439</v>
      </c>
      <c r="B323" s="46" t="s">
        <v>283</v>
      </c>
      <c r="C323" s="216"/>
      <c r="D323" s="20"/>
      <c r="E323" s="20"/>
    </row>
    <row r="324" spans="1:5" x14ac:dyDescent="0.35">
      <c r="A324" s="20" t="s">
        <v>440</v>
      </c>
      <c r="B324" s="46" t="s">
        <v>283</v>
      </c>
      <c r="C324" s="216"/>
      <c r="D324" s="20"/>
      <c r="E324" s="20"/>
    </row>
    <row r="325" spans="1:5" x14ac:dyDescent="0.35">
      <c r="A325" s="20" t="s">
        <v>441</v>
      </c>
      <c r="B325" s="20"/>
      <c r="C325" s="27"/>
      <c r="D325" s="32">
        <f>SUM(C315:C324)</f>
        <v>0</v>
      </c>
      <c r="E325" s="20"/>
    </row>
    <row r="326" spans="1:5" x14ac:dyDescent="0.35">
      <c r="A326" s="45" t="s">
        <v>442</v>
      </c>
      <c r="B326" s="45"/>
      <c r="C326" s="45"/>
      <c r="D326" s="45"/>
      <c r="E326" s="45"/>
    </row>
    <row r="327" spans="1:5" x14ac:dyDescent="0.35">
      <c r="A327" s="20" t="s">
        <v>443</v>
      </c>
      <c r="B327" s="46" t="s">
        <v>283</v>
      </c>
      <c r="C327" s="216"/>
      <c r="D327" s="20"/>
      <c r="E327" s="20"/>
    </row>
    <row r="328" spans="1:5" x14ac:dyDescent="0.35">
      <c r="A328" s="20" t="s">
        <v>444</v>
      </c>
      <c r="B328" s="46" t="s">
        <v>283</v>
      </c>
      <c r="C328" s="216"/>
      <c r="D328" s="20"/>
      <c r="E328" s="20"/>
    </row>
    <row r="329" spans="1:5" x14ac:dyDescent="0.35">
      <c r="A329" s="20" t="s">
        <v>445</v>
      </c>
      <c r="B329" s="46" t="s">
        <v>283</v>
      </c>
      <c r="C329" s="216"/>
      <c r="D329" s="20"/>
      <c r="E329" s="20"/>
    </row>
    <row r="330" spans="1:5" x14ac:dyDescent="0.35">
      <c r="A330" s="20" t="s">
        <v>446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447</v>
      </c>
      <c r="B331" s="45"/>
      <c r="C331" s="45"/>
      <c r="D331" s="45"/>
      <c r="E331" s="45"/>
    </row>
    <row r="332" spans="1:5" x14ac:dyDescent="0.35">
      <c r="A332" s="20" t="s">
        <v>448</v>
      </c>
      <c r="B332" s="46" t="s">
        <v>283</v>
      </c>
      <c r="C332" s="216"/>
      <c r="D332" s="20"/>
      <c r="E332" s="20"/>
    </row>
    <row r="333" spans="1:5" x14ac:dyDescent="0.35">
      <c r="A333" s="20" t="s">
        <v>449</v>
      </c>
      <c r="B333" s="46" t="s">
        <v>283</v>
      </c>
      <c r="C333" s="216"/>
      <c r="D333" s="20"/>
      <c r="E333" s="20"/>
    </row>
    <row r="334" spans="1:5" x14ac:dyDescent="0.35">
      <c r="A334" s="20" t="s">
        <v>450</v>
      </c>
      <c r="B334" s="46" t="s">
        <v>283</v>
      </c>
      <c r="C334" s="216"/>
      <c r="D334" s="20"/>
      <c r="E334" s="20"/>
    </row>
    <row r="335" spans="1:5" x14ac:dyDescent="0.35">
      <c r="A335" s="26" t="s">
        <v>451</v>
      </c>
      <c r="B335" s="46" t="s">
        <v>283</v>
      </c>
      <c r="C335" s="216"/>
      <c r="D335" s="20"/>
      <c r="E335" s="20"/>
    </row>
    <row r="336" spans="1:5" x14ac:dyDescent="0.35">
      <c r="A336" s="20" t="s">
        <v>452</v>
      </c>
      <c r="B336" s="46" t="s">
        <v>283</v>
      </c>
      <c r="C336" s="216"/>
      <c r="D336" s="20"/>
      <c r="E336" s="20"/>
    </row>
    <row r="337" spans="1:5" x14ac:dyDescent="0.35">
      <c r="A337" s="26" t="s">
        <v>453</v>
      </c>
      <c r="B337" s="46" t="s">
        <v>283</v>
      </c>
      <c r="C337" s="216"/>
      <c r="D337" s="20"/>
      <c r="E337" s="20"/>
    </row>
    <row r="338" spans="1:5" x14ac:dyDescent="0.35">
      <c r="A338" s="26" t="s">
        <v>454</v>
      </c>
      <c r="B338" s="46" t="s">
        <v>283</v>
      </c>
      <c r="C338" s="272"/>
      <c r="D338" s="20"/>
      <c r="E338" s="20"/>
    </row>
    <row r="339" spans="1:5" x14ac:dyDescent="0.35">
      <c r="A339" s="20" t="s">
        <v>455</v>
      </c>
      <c r="B339" s="46" t="s">
        <v>283</v>
      </c>
      <c r="C339" s="216"/>
      <c r="D339" s="20"/>
      <c r="E339" s="20"/>
    </row>
    <row r="340" spans="1:5" x14ac:dyDescent="0.35">
      <c r="A340" s="20" t="s">
        <v>214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456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457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458</v>
      </c>
      <c r="B344" s="46" t="s">
        <v>283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459</v>
      </c>
      <c r="B346" s="46" t="s">
        <v>283</v>
      </c>
      <c r="C346" s="234"/>
      <c r="D346" s="20"/>
      <c r="E346" s="20"/>
    </row>
    <row r="347" spans="1:5" x14ac:dyDescent="0.35">
      <c r="A347" s="20" t="s">
        <v>460</v>
      </c>
      <c r="B347" s="46" t="s">
        <v>283</v>
      </c>
      <c r="C347" s="234"/>
      <c r="D347" s="20"/>
      <c r="E347" s="20"/>
    </row>
    <row r="348" spans="1:5" x14ac:dyDescent="0.35">
      <c r="A348" s="20" t="s">
        <v>461</v>
      </c>
      <c r="B348" s="46" t="s">
        <v>283</v>
      </c>
      <c r="C348" s="234"/>
      <c r="D348" s="20"/>
      <c r="E348" s="20"/>
    </row>
    <row r="349" spans="1:5" x14ac:dyDescent="0.35">
      <c r="A349" s="20" t="s">
        <v>462</v>
      </c>
      <c r="B349" s="46" t="s">
        <v>283</v>
      </c>
      <c r="C349" s="234"/>
      <c r="D349" s="20"/>
      <c r="E349" s="20"/>
    </row>
    <row r="350" spans="1:5" x14ac:dyDescent="0.35">
      <c r="A350" s="20" t="s">
        <v>463</v>
      </c>
      <c r="B350" s="46" t="s">
        <v>283</v>
      </c>
      <c r="C350" s="234"/>
      <c r="D350" s="20"/>
      <c r="E350" s="20"/>
    </row>
    <row r="351" spans="1:5" x14ac:dyDescent="0.35">
      <c r="A351" s="20" t="s">
        <v>464</v>
      </c>
      <c r="B351" s="20"/>
      <c r="C351" s="27"/>
      <c r="D351" s="32">
        <f>D325+D330+D342+C344+C348+C349</f>
        <v>0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465</v>
      </c>
      <c r="B353" s="20"/>
      <c r="C353" s="27"/>
      <c r="D353" s="32">
        <f>D309</f>
        <v>0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466</v>
      </c>
      <c r="B357" s="38"/>
      <c r="C357" s="38"/>
      <c r="D357" s="38"/>
      <c r="E357" s="38"/>
    </row>
    <row r="358" spans="1:5" x14ac:dyDescent="0.35">
      <c r="A358" s="45" t="s">
        <v>467</v>
      </c>
      <c r="B358" s="45"/>
      <c r="C358" s="45"/>
      <c r="D358" s="45"/>
      <c r="E358" s="45"/>
    </row>
    <row r="359" spans="1:5" x14ac:dyDescent="0.35">
      <c r="A359" s="20" t="s">
        <v>468</v>
      </c>
      <c r="B359" s="46" t="s">
        <v>283</v>
      </c>
      <c r="C359" s="235"/>
      <c r="D359" s="20"/>
      <c r="E359" s="20"/>
    </row>
    <row r="360" spans="1:5" x14ac:dyDescent="0.35">
      <c r="A360" s="20" t="s">
        <v>469</v>
      </c>
      <c r="B360" s="46" t="s">
        <v>283</v>
      </c>
      <c r="C360" s="235"/>
      <c r="D360" s="20"/>
      <c r="E360" s="20"/>
    </row>
    <row r="361" spans="1:5" x14ac:dyDescent="0.35">
      <c r="A361" s="20" t="s">
        <v>470</v>
      </c>
      <c r="B361" s="20"/>
      <c r="C361" s="27"/>
      <c r="D361" s="32">
        <f>SUM(C359:C360)</f>
        <v>0</v>
      </c>
      <c r="E361" s="20"/>
    </row>
    <row r="362" spans="1:5" x14ac:dyDescent="0.35">
      <c r="A362" s="45" t="s">
        <v>471</v>
      </c>
      <c r="B362" s="45"/>
      <c r="C362" s="45"/>
      <c r="D362" s="45"/>
      <c r="E362" s="45"/>
    </row>
    <row r="363" spans="1:5" x14ac:dyDescent="0.35">
      <c r="A363" s="20" t="s">
        <v>376</v>
      </c>
      <c r="B363" s="45"/>
      <c r="C363" s="216"/>
      <c r="D363" s="20"/>
      <c r="E363" s="45"/>
    </row>
    <row r="364" spans="1:5" x14ac:dyDescent="0.35">
      <c r="A364" s="20" t="s">
        <v>472</v>
      </c>
      <c r="B364" s="46" t="s">
        <v>283</v>
      </c>
      <c r="C364" s="216"/>
      <c r="D364" s="20"/>
      <c r="E364" s="20"/>
    </row>
    <row r="365" spans="1:5" x14ac:dyDescent="0.35">
      <c r="A365" s="20" t="s">
        <v>473</v>
      </c>
      <c r="B365" s="46" t="s">
        <v>283</v>
      </c>
      <c r="C365" s="216"/>
      <c r="D365" s="20"/>
      <c r="E365" s="20"/>
    </row>
    <row r="366" spans="1:5" x14ac:dyDescent="0.35">
      <c r="A366" s="20" t="s">
        <v>474</v>
      </c>
      <c r="B366" s="46" t="s">
        <v>283</v>
      </c>
      <c r="C366" s="216"/>
      <c r="D366" s="20"/>
      <c r="E366" s="20"/>
    </row>
    <row r="367" spans="1:5" x14ac:dyDescent="0.35">
      <c r="A367" s="20" t="s">
        <v>393</v>
      </c>
      <c r="B367" s="20"/>
      <c r="C367" s="27"/>
      <c r="D367" s="32">
        <f>SUM(C363:C366)</f>
        <v>0</v>
      </c>
      <c r="E367" s="20"/>
    </row>
    <row r="368" spans="1:5" x14ac:dyDescent="0.35">
      <c r="A368" s="20" t="s">
        <v>475</v>
      </c>
      <c r="B368" s="20"/>
      <c r="C368" s="27"/>
      <c r="D368" s="32">
        <f>D361-D367</f>
        <v>0</v>
      </c>
      <c r="E368" s="20"/>
    </row>
    <row r="369" spans="1:6" x14ac:dyDescent="0.35">
      <c r="A369" s="58" t="s">
        <v>476</v>
      </c>
      <c r="B369" s="45"/>
      <c r="C369" s="45"/>
      <c r="D369" s="45"/>
      <c r="E369" s="45"/>
    </row>
    <row r="370" spans="1:6" x14ac:dyDescent="0.35">
      <c r="A370" s="32" t="s">
        <v>477</v>
      </c>
      <c r="B370" s="20"/>
      <c r="C370" s="20"/>
      <c r="D370" s="20"/>
      <c r="E370" s="20"/>
    </row>
    <row r="371" spans="1:6" x14ac:dyDescent="0.35">
      <c r="A371" s="59" t="s">
        <v>478</v>
      </c>
      <c r="B371" s="40" t="s">
        <v>283</v>
      </c>
      <c r="C371" s="273"/>
      <c r="D371" s="32"/>
      <c r="E371" s="32"/>
    </row>
    <row r="372" spans="1:6" x14ac:dyDescent="0.35">
      <c r="A372" s="59" t="s">
        <v>479</v>
      </c>
      <c r="B372" s="40" t="s">
        <v>283</v>
      </c>
      <c r="C372" s="273"/>
      <c r="D372" s="32"/>
      <c r="E372" s="32"/>
    </row>
    <row r="373" spans="1:6" x14ac:dyDescent="0.35">
      <c r="A373" s="59" t="s">
        <v>480</v>
      </c>
      <c r="B373" s="40" t="s">
        <v>283</v>
      </c>
      <c r="C373" s="273"/>
      <c r="D373" s="32"/>
      <c r="E373" s="32"/>
    </row>
    <row r="374" spans="1:6" x14ac:dyDescent="0.35">
      <c r="A374" s="59" t="s">
        <v>481</v>
      </c>
      <c r="B374" s="40" t="s">
        <v>283</v>
      </c>
      <c r="C374" s="273"/>
      <c r="D374" s="32"/>
      <c r="E374" s="32"/>
    </row>
    <row r="375" spans="1:6" x14ac:dyDescent="0.35">
      <c r="A375" s="59" t="s">
        <v>482</v>
      </c>
      <c r="B375" s="40" t="s">
        <v>283</v>
      </c>
      <c r="C375" s="273"/>
      <c r="D375" s="32"/>
      <c r="E375" s="32"/>
    </row>
    <row r="376" spans="1:6" x14ac:dyDescent="0.35">
      <c r="A376" s="59" t="s">
        <v>483</v>
      </c>
      <c r="B376" s="40" t="s">
        <v>283</v>
      </c>
      <c r="C376" s="273"/>
      <c r="D376" s="32"/>
      <c r="E376" s="32"/>
    </row>
    <row r="377" spans="1:6" x14ac:dyDescent="0.35">
      <c r="A377" s="59" t="s">
        <v>484</v>
      </c>
      <c r="B377" s="40" t="s">
        <v>283</v>
      </c>
      <c r="C377" s="273"/>
      <c r="D377" s="32"/>
      <c r="E377" s="32"/>
    </row>
    <row r="378" spans="1:6" x14ac:dyDescent="0.35">
      <c r="A378" s="59" t="s">
        <v>485</v>
      </c>
      <c r="B378" s="40" t="s">
        <v>283</v>
      </c>
      <c r="C378" s="273"/>
      <c r="D378" s="32"/>
      <c r="E378" s="32"/>
    </row>
    <row r="379" spans="1:6" x14ac:dyDescent="0.35">
      <c r="A379" s="59" t="s">
        <v>486</v>
      </c>
      <c r="B379" s="40" t="s">
        <v>283</v>
      </c>
      <c r="C379" s="273"/>
      <c r="D379" s="32"/>
      <c r="E379" s="32"/>
    </row>
    <row r="380" spans="1:6" x14ac:dyDescent="0.35">
      <c r="A380" s="59" t="s">
        <v>487</v>
      </c>
      <c r="B380" s="40" t="s">
        <v>283</v>
      </c>
      <c r="C380" s="273"/>
      <c r="D380" s="32"/>
      <c r="E380" s="32"/>
    </row>
    <row r="381" spans="1:6" x14ac:dyDescent="0.35">
      <c r="A381" s="59" t="s">
        <v>488</v>
      </c>
      <c r="B381" s="40" t="s">
        <v>283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 spans="1:6" x14ac:dyDescent="0.35">
      <c r="A382" s="61" t="s">
        <v>489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490</v>
      </c>
      <c r="B383" s="46" t="s">
        <v>283</v>
      </c>
      <c r="C383" s="47"/>
      <c r="D383" s="32"/>
      <c r="E383" s="20"/>
    </row>
    <row r="384" spans="1:6" x14ac:dyDescent="0.35">
      <c r="A384" s="20" t="s">
        <v>491</v>
      </c>
      <c r="B384" s="20"/>
      <c r="C384" s="27"/>
      <c r="D384" s="32">
        <f>D382+C383</f>
        <v>0</v>
      </c>
      <c r="E384" s="20"/>
    </row>
    <row r="385" spans="1:5" x14ac:dyDescent="0.35">
      <c r="A385" s="20" t="s">
        <v>492</v>
      </c>
      <c r="B385" s="20"/>
      <c r="C385" s="27"/>
      <c r="D385" s="32">
        <f>D368+D384</f>
        <v>0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493</v>
      </c>
      <c r="B389" s="45"/>
      <c r="C389" s="45"/>
      <c r="D389" s="45"/>
      <c r="E389" s="45"/>
    </row>
    <row r="390" spans="1:5" x14ac:dyDescent="0.35">
      <c r="A390" s="20" t="s">
        <v>494</v>
      </c>
      <c r="B390" s="46" t="s">
        <v>283</v>
      </c>
      <c r="C390" s="216"/>
      <c r="D390" s="20"/>
      <c r="E390" s="20"/>
    </row>
    <row r="391" spans="1:5" x14ac:dyDescent="0.35">
      <c r="A391" s="20" t="s">
        <v>9</v>
      </c>
      <c r="B391" s="46" t="s">
        <v>283</v>
      </c>
      <c r="C391" s="216"/>
      <c r="D391" s="20"/>
      <c r="E391" s="20"/>
    </row>
    <row r="392" spans="1:5" x14ac:dyDescent="0.35">
      <c r="A392" s="20" t="s">
        <v>248</v>
      </c>
      <c r="B392" s="46" t="s">
        <v>283</v>
      </c>
      <c r="C392" s="216"/>
      <c r="D392" s="20"/>
      <c r="E392" s="20"/>
    </row>
    <row r="393" spans="1:5" x14ac:dyDescent="0.35">
      <c r="A393" s="20" t="s">
        <v>495</v>
      </c>
      <c r="B393" s="46" t="s">
        <v>283</v>
      </c>
      <c r="C393" s="216"/>
      <c r="D393" s="20"/>
      <c r="E393" s="20"/>
    </row>
    <row r="394" spans="1:5" x14ac:dyDescent="0.35">
      <c r="A394" s="20" t="s">
        <v>496</v>
      </c>
      <c r="B394" s="46" t="s">
        <v>283</v>
      </c>
      <c r="C394" s="216"/>
      <c r="D394" s="20"/>
      <c r="E394" s="20"/>
    </row>
    <row r="395" spans="1:5" x14ac:dyDescent="0.35">
      <c r="A395" s="20" t="s">
        <v>497</v>
      </c>
      <c r="B395" s="46" t="s">
        <v>283</v>
      </c>
      <c r="C395" s="216"/>
      <c r="D395" s="20"/>
      <c r="E395" s="20"/>
    </row>
    <row r="396" spans="1:5" x14ac:dyDescent="0.35">
      <c r="A396" s="20" t="s">
        <v>11</v>
      </c>
      <c r="B396" s="46" t="s">
        <v>283</v>
      </c>
      <c r="C396" s="216"/>
      <c r="D396" s="20"/>
      <c r="E396" s="20"/>
    </row>
    <row r="397" spans="1:5" x14ac:dyDescent="0.35">
      <c r="A397" s="20" t="s">
        <v>498</v>
      </c>
      <c r="B397" s="46" t="s">
        <v>283</v>
      </c>
      <c r="C397" s="216"/>
      <c r="D397" s="20"/>
      <c r="E397" s="20"/>
    </row>
    <row r="398" spans="1:5" x14ac:dyDescent="0.35">
      <c r="A398" s="20" t="s">
        <v>499</v>
      </c>
      <c r="B398" s="46" t="s">
        <v>283</v>
      </c>
      <c r="C398" s="216"/>
      <c r="D398" s="20"/>
      <c r="E398" s="20"/>
    </row>
    <row r="399" spans="1:5" x14ac:dyDescent="0.35">
      <c r="A399" s="20" t="s">
        <v>500</v>
      </c>
      <c r="B399" s="46" t="s">
        <v>283</v>
      </c>
      <c r="C399" s="216"/>
      <c r="D399" s="20"/>
      <c r="E399" s="20"/>
    </row>
    <row r="400" spans="1:5" x14ac:dyDescent="0.35">
      <c r="A400" s="20" t="s">
        <v>501</v>
      </c>
      <c r="B400" s="46" t="s">
        <v>283</v>
      </c>
      <c r="C400" s="216"/>
      <c r="D400" s="20"/>
      <c r="E400" s="20"/>
    </row>
    <row r="401" spans="1:9" x14ac:dyDescent="0.35">
      <c r="A401" s="32" t="s">
        <v>502</v>
      </c>
      <c r="B401" s="20"/>
      <c r="C401" s="20"/>
      <c r="D401" s="20"/>
      <c r="E401" s="20"/>
    </row>
    <row r="402" spans="1:9" x14ac:dyDescent="0.35">
      <c r="A402" s="33" t="s">
        <v>254</v>
      </c>
      <c r="B402" s="40" t="s">
        <v>283</v>
      </c>
      <c r="C402" s="273"/>
      <c r="D402" s="32"/>
      <c r="E402" s="32"/>
    </row>
    <row r="403" spans="1:9" x14ac:dyDescent="0.35">
      <c r="A403" s="33" t="s">
        <v>255</v>
      </c>
      <c r="B403" s="40" t="s">
        <v>283</v>
      </c>
      <c r="C403" s="273"/>
      <c r="D403" s="32"/>
      <c r="E403" s="32"/>
    </row>
    <row r="404" spans="1:9" x14ac:dyDescent="0.35">
      <c r="A404" s="33" t="s">
        <v>503</v>
      </c>
      <c r="B404" s="40" t="s">
        <v>283</v>
      </c>
      <c r="C404" s="273"/>
      <c r="D404" s="32"/>
      <c r="E404" s="32"/>
    </row>
    <row r="405" spans="1:9" x14ac:dyDescent="0.35">
      <c r="A405" s="33" t="s">
        <v>257</v>
      </c>
      <c r="B405" s="40" t="s">
        <v>283</v>
      </c>
      <c r="C405" s="273"/>
      <c r="D405" s="32"/>
      <c r="E405" s="32"/>
    </row>
    <row r="406" spans="1:9" x14ac:dyDescent="0.35">
      <c r="A406" s="33" t="s">
        <v>258</v>
      </c>
      <c r="B406" s="40" t="s">
        <v>283</v>
      </c>
      <c r="C406" s="273"/>
      <c r="D406" s="32"/>
      <c r="E406" s="32"/>
    </row>
    <row r="407" spans="1:9" x14ac:dyDescent="0.35">
      <c r="A407" s="33" t="s">
        <v>259</v>
      </c>
      <c r="B407" s="40" t="s">
        <v>283</v>
      </c>
      <c r="C407" s="273"/>
      <c r="D407" s="32"/>
      <c r="E407" s="32"/>
    </row>
    <row r="408" spans="1:9" x14ac:dyDescent="0.35">
      <c r="A408" s="33" t="s">
        <v>260</v>
      </c>
      <c r="B408" s="40" t="s">
        <v>283</v>
      </c>
      <c r="C408" s="273"/>
      <c r="D408" s="32"/>
      <c r="E408" s="32"/>
    </row>
    <row r="409" spans="1:9" x14ac:dyDescent="0.35">
      <c r="A409" s="33" t="s">
        <v>261</v>
      </c>
      <c r="B409" s="40" t="s">
        <v>283</v>
      </c>
      <c r="C409" s="273"/>
      <c r="D409" s="32"/>
      <c r="E409" s="32"/>
    </row>
    <row r="410" spans="1:9" x14ac:dyDescent="0.35">
      <c r="A410" s="33" t="s">
        <v>262</v>
      </c>
      <c r="B410" s="40" t="s">
        <v>283</v>
      </c>
      <c r="C410" s="273"/>
      <c r="D410" s="32"/>
      <c r="E410" s="32"/>
    </row>
    <row r="411" spans="1:9" x14ac:dyDescent="0.35">
      <c r="A411" s="33" t="s">
        <v>263</v>
      </c>
      <c r="B411" s="40" t="s">
        <v>283</v>
      </c>
      <c r="C411" s="273"/>
      <c r="D411" s="32"/>
      <c r="E411" s="32"/>
    </row>
    <row r="412" spans="1:9" x14ac:dyDescent="0.35">
      <c r="A412" s="33" t="s">
        <v>264</v>
      </c>
      <c r="B412" s="40" t="s">
        <v>283</v>
      </c>
      <c r="C412" s="273"/>
      <c r="D412" s="32"/>
      <c r="E412" s="32"/>
    </row>
    <row r="413" spans="1:9" x14ac:dyDescent="0.35">
      <c r="A413" s="33" t="s">
        <v>265</v>
      </c>
      <c r="B413" s="40" t="s">
        <v>283</v>
      </c>
      <c r="C413" s="273"/>
      <c r="D413" s="32"/>
      <c r="E413" s="32"/>
    </row>
    <row r="414" spans="1:9" x14ac:dyDescent="0.35">
      <c r="A414" s="33" t="s">
        <v>266</v>
      </c>
      <c r="B414" s="40" t="s">
        <v>283</v>
      </c>
      <c r="C414" s="273"/>
      <c r="D414" s="32"/>
      <c r="E414" s="32"/>
    </row>
    <row r="415" spans="1:9" x14ac:dyDescent="0.35">
      <c r="A415" s="33" t="s">
        <v>267</v>
      </c>
      <c r="B415" s="40" t="s">
        <v>283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 spans="1:9" x14ac:dyDescent="0.35">
      <c r="A416" s="62" t="s">
        <v>504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 spans="1:13" x14ac:dyDescent="0.35">
      <c r="A417" s="32" t="s">
        <v>505</v>
      </c>
      <c r="B417" s="20"/>
      <c r="C417" s="27"/>
      <c r="D417" s="32">
        <f>SUM(C390:C400,D416)</f>
        <v>0</v>
      </c>
      <c r="E417" s="32"/>
    </row>
    <row r="418" spans="1:13" x14ac:dyDescent="0.35">
      <c r="A418" s="32" t="s">
        <v>506</v>
      </c>
      <c r="B418" s="20"/>
      <c r="C418" s="27"/>
      <c r="D418" s="32">
        <f>D385-D417</f>
        <v>0</v>
      </c>
      <c r="E418" s="32"/>
    </row>
    <row r="419" spans="1:13" x14ac:dyDescent="0.35">
      <c r="A419" s="32" t="s">
        <v>507</v>
      </c>
      <c r="B419" s="20"/>
      <c r="C419" s="236"/>
      <c r="D419" s="32"/>
      <c r="E419" s="32"/>
    </row>
    <row r="420" spans="1:13" x14ac:dyDescent="0.35">
      <c r="A420" s="59" t="s">
        <v>508</v>
      </c>
      <c r="B420" s="46" t="s">
        <v>283</v>
      </c>
      <c r="C420" s="273"/>
      <c r="D420" s="32"/>
      <c r="E420" s="32"/>
    </row>
    <row r="421" spans="1:13" x14ac:dyDescent="0.35">
      <c r="A421" s="61" t="s">
        <v>509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510</v>
      </c>
      <c r="B422" s="20"/>
      <c r="C422" s="27"/>
      <c r="D422" s="32">
        <f>D418+D421</f>
        <v>0</v>
      </c>
      <c r="E422" s="32"/>
      <c r="F422" s="63"/>
    </row>
    <row r="423" spans="1:13" x14ac:dyDescent="0.35">
      <c r="A423" s="32" t="s">
        <v>511</v>
      </c>
      <c r="B423" s="46" t="s">
        <v>283</v>
      </c>
      <c r="C423" s="47"/>
      <c r="D423" s="32"/>
      <c r="E423" s="20"/>
    </row>
    <row r="424" spans="1:13" x14ac:dyDescent="0.35">
      <c r="A424" s="20" t="s">
        <v>512</v>
      </c>
      <c r="B424" s="46" t="s">
        <v>283</v>
      </c>
      <c r="C424" s="47"/>
      <c r="D424" s="32"/>
      <c r="E424" s="20"/>
    </row>
    <row r="425" spans="1:13" x14ac:dyDescent="0.35">
      <c r="A425" s="20" t="s">
        <v>513</v>
      </c>
      <c r="B425" s="20"/>
      <c r="C425" s="27"/>
      <c r="D425" s="32">
        <f>D422+C423-C424</f>
        <v>0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514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spans="1:14" s="231" customFormat="1" ht="12.65" customHeight="1" x14ac:dyDescent="0.3">
      <c r="A614" s="251"/>
      <c r="C614" s="249" t="s">
        <v>515</v>
      </c>
      <c r="D614" s="257" t="s">
        <v>516</v>
      </c>
      <c r="E614" s="259" t="s">
        <v>517</v>
      </c>
      <c r="F614" s="260" t="s">
        <v>518</v>
      </c>
      <c r="G614" s="257" t="s">
        <v>519</v>
      </c>
      <c r="H614" s="260" t="s">
        <v>520</v>
      </c>
      <c r="I614" s="257" t="s">
        <v>521</v>
      </c>
      <c r="J614" s="257" t="s">
        <v>522</v>
      </c>
      <c r="K614" s="249" t="s">
        <v>523</v>
      </c>
      <c r="L614" s="250" t="s">
        <v>524</v>
      </c>
    </row>
    <row r="615" spans="1:14" s="231" customFormat="1" ht="12.65" customHeight="1" x14ac:dyDescent="0.3">
      <c r="A615" s="251">
        <v>8430</v>
      </c>
      <c r="B615" s="250" t="s">
        <v>151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525</v>
      </c>
    </row>
    <row r="616" spans="1:14" s="231" customFormat="1" ht="12.65" customHeight="1" x14ac:dyDescent="0.3">
      <c r="A616" s="251"/>
      <c r="B616" s="250" t="s">
        <v>526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527</v>
      </c>
    </row>
    <row r="617" spans="1:14" s="231" customFormat="1" ht="12.65" customHeight="1" x14ac:dyDescent="0.3">
      <c r="A617" s="251">
        <v>8310</v>
      </c>
      <c r="B617" s="255" t="s">
        <v>528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529</v>
      </c>
    </row>
    <row r="618" spans="1:14" s="231" customFormat="1" ht="12.65" customHeight="1" x14ac:dyDescent="0.3">
      <c r="A618" s="251">
        <v>8510</v>
      </c>
      <c r="B618" s="255" t="s">
        <v>156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530</v>
      </c>
    </row>
    <row r="619" spans="1:14" s="231" customFormat="1" ht="12.65" customHeight="1" x14ac:dyDescent="0.3">
      <c r="A619" s="251">
        <v>8470</v>
      </c>
      <c r="B619" s="255" t="s">
        <v>531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532</v>
      </c>
    </row>
    <row r="620" spans="1:14" s="231" customFormat="1" ht="12.65" customHeight="1" x14ac:dyDescent="0.3">
      <c r="A620" s="251">
        <v>8610</v>
      </c>
      <c r="B620" s="255" t="s">
        <v>533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534</v>
      </c>
    </row>
    <row r="621" spans="1:14" s="231" customFormat="1" ht="12.65" customHeight="1" x14ac:dyDescent="0.3">
      <c r="A621" s="251">
        <v>8790</v>
      </c>
      <c r="B621" s="255" t="s">
        <v>535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536</v>
      </c>
    </row>
    <row r="622" spans="1:14" s="231" customFormat="1" ht="12.65" customHeight="1" x14ac:dyDescent="0.3">
      <c r="A622" s="251">
        <v>8630</v>
      </c>
      <c r="B622" s="255" t="s">
        <v>537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538</v>
      </c>
    </row>
    <row r="623" spans="1:14" s="231" customFormat="1" ht="12.65" customHeight="1" x14ac:dyDescent="0.3">
      <c r="A623" s="251">
        <v>8770</v>
      </c>
      <c r="B623" s="250" t="s">
        <v>539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540</v>
      </c>
    </row>
    <row r="624" spans="1:14" s="231" customFormat="1" ht="12.65" customHeight="1" x14ac:dyDescent="0.3">
      <c r="A624" s="251">
        <v>8640</v>
      </c>
      <c r="B624" s="255" t="s">
        <v>541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542</v>
      </c>
    </row>
    <row r="625" spans="1:14" s="231" customFormat="1" ht="12.65" customHeight="1" x14ac:dyDescent="0.3">
      <c r="A625" s="251">
        <v>8420</v>
      </c>
      <c r="B625" s="255" t="s">
        <v>150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543</v>
      </c>
    </row>
    <row r="626" spans="1:14" s="231" customFormat="1" ht="12.65" customHeight="1" x14ac:dyDescent="0.3">
      <c r="A626" s="251">
        <v>8320</v>
      </c>
      <c r="B626" s="255" t="s">
        <v>146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544</v>
      </c>
    </row>
    <row r="627" spans="1:14" s="231" customFormat="1" ht="12.65" customHeight="1" x14ac:dyDescent="0.3">
      <c r="A627" s="251">
        <v>8650</v>
      </c>
      <c r="B627" s="255" t="s">
        <v>163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545</v>
      </c>
    </row>
    <row r="628" spans="1:14" s="231" customFormat="1" ht="12.65" customHeight="1" x14ac:dyDescent="0.3">
      <c r="A628" s="251">
        <v>8620</v>
      </c>
      <c r="B628" s="250" t="s">
        <v>546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547</v>
      </c>
    </row>
    <row r="629" spans="1:14" s="231" customFormat="1" ht="12.65" customHeight="1" x14ac:dyDescent="0.3">
      <c r="A629" s="251">
        <v>8330</v>
      </c>
      <c r="B629" s="255" t="s">
        <v>147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548</v>
      </c>
    </row>
    <row r="630" spans="1:14" s="231" customFormat="1" ht="12.65" customHeight="1" x14ac:dyDescent="0.3">
      <c r="A630" s="251">
        <v>8460</v>
      </c>
      <c r="B630" s="255" t="s">
        <v>152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549</v>
      </c>
    </row>
    <row r="631" spans="1:14" s="231" customFormat="1" ht="12.65" customHeight="1" x14ac:dyDescent="0.3">
      <c r="A631" s="251">
        <v>8350</v>
      </c>
      <c r="B631" s="255" t="s">
        <v>550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551</v>
      </c>
    </row>
    <row r="632" spans="1:14" s="231" customFormat="1" ht="12.65" customHeight="1" x14ac:dyDescent="0.3">
      <c r="A632" s="251">
        <v>8200</v>
      </c>
      <c r="B632" s="255" t="s">
        <v>552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553</v>
      </c>
    </row>
    <row r="633" spans="1:14" s="231" customFormat="1" ht="12.65" customHeight="1" x14ac:dyDescent="0.3">
      <c r="A633" s="251">
        <v>8360</v>
      </c>
      <c r="B633" s="255" t="s">
        <v>554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555</v>
      </c>
    </row>
    <row r="634" spans="1:14" s="231" customFormat="1" ht="12.65" customHeight="1" x14ac:dyDescent="0.3">
      <c r="A634" s="251">
        <v>8370</v>
      </c>
      <c r="B634" s="255" t="s">
        <v>556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557</v>
      </c>
    </row>
    <row r="635" spans="1:14" s="231" customFormat="1" ht="12.65" customHeight="1" x14ac:dyDescent="0.3">
      <c r="A635" s="251">
        <v>8490</v>
      </c>
      <c r="B635" s="255" t="s">
        <v>558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559</v>
      </c>
    </row>
    <row r="636" spans="1:14" s="231" customFormat="1" ht="12.65" customHeight="1" x14ac:dyDescent="0.3">
      <c r="A636" s="251">
        <v>8530</v>
      </c>
      <c r="B636" s="255" t="s">
        <v>560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561</v>
      </c>
    </row>
    <row r="637" spans="1:14" s="231" customFormat="1" ht="12.65" customHeight="1" x14ac:dyDescent="0.3">
      <c r="A637" s="251">
        <v>8480</v>
      </c>
      <c r="B637" s="255" t="s">
        <v>562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563</v>
      </c>
    </row>
    <row r="638" spans="1:14" s="231" customFormat="1" ht="12.65" customHeight="1" x14ac:dyDescent="0.3">
      <c r="A638" s="251">
        <v>8560</v>
      </c>
      <c r="B638" s="255" t="s">
        <v>158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564</v>
      </c>
    </row>
    <row r="639" spans="1:14" s="231" customFormat="1" ht="12.65" customHeight="1" x14ac:dyDescent="0.3">
      <c r="A639" s="251">
        <v>8590</v>
      </c>
      <c r="B639" s="255" t="s">
        <v>565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566</v>
      </c>
    </row>
    <row r="640" spans="1:14" s="231" customFormat="1" ht="12.65" customHeight="1" x14ac:dyDescent="0.3">
      <c r="A640" s="251">
        <v>8660</v>
      </c>
      <c r="B640" s="255" t="s">
        <v>567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568</v>
      </c>
    </row>
    <row r="641" spans="1:14" s="231" customFormat="1" ht="12.65" customHeight="1" x14ac:dyDescent="0.3">
      <c r="A641" s="251">
        <v>8670</v>
      </c>
      <c r="B641" s="255" t="s">
        <v>569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570</v>
      </c>
    </row>
    <row r="642" spans="1:14" s="231" customFormat="1" ht="12.65" customHeight="1" x14ac:dyDescent="0.3">
      <c r="A642" s="251">
        <v>8680</v>
      </c>
      <c r="B642" s="255" t="s">
        <v>571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572</v>
      </c>
    </row>
    <row r="643" spans="1:14" s="231" customFormat="1" ht="12.65" customHeight="1" x14ac:dyDescent="0.3">
      <c r="A643" s="251">
        <v>8690</v>
      </c>
      <c r="B643" s="255" t="s">
        <v>573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574</v>
      </c>
    </row>
    <row r="644" spans="1:14" s="231" customFormat="1" ht="12.65" customHeight="1" x14ac:dyDescent="0.3">
      <c r="A644" s="251">
        <v>8700</v>
      </c>
      <c r="B644" s="255" t="s">
        <v>575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576</v>
      </c>
    </row>
    <row r="645" spans="1:14" s="231" customFormat="1" ht="12.65" customHeight="1" x14ac:dyDescent="0.3">
      <c r="A645" s="251">
        <v>8710</v>
      </c>
      <c r="B645" s="255" t="s">
        <v>577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578</v>
      </c>
    </row>
    <row r="646" spans="1:14" s="231" customFormat="1" ht="12.65" customHeight="1" x14ac:dyDescent="0.3">
      <c r="A646" s="251">
        <v>8720</v>
      </c>
      <c r="B646" s="255" t="s">
        <v>579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580</v>
      </c>
    </row>
    <row r="647" spans="1:14" s="231" customFormat="1" ht="12.65" customHeight="1" x14ac:dyDescent="0.3">
      <c r="A647" s="251">
        <v>8730</v>
      </c>
      <c r="B647" s="255" t="s">
        <v>581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582</v>
      </c>
    </row>
    <row r="648" spans="1:14" s="231" customFormat="1" ht="12.65" customHeight="1" x14ac:dyDescent="0.3">
      <c r="A648" s="251">
        <v>8740</v>
      </c>
      <c r="B648" s="255" t="s">
        <v>583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584</v>
      </c>
    </row>
    <row r="649" spans="1:14" s="231" customFormat="1" ht="12.65" customHeight="1" x14ac:dyDescent="0.3">
      <c r="A649" s="251"/>
      <c r="B649" s="251"/>
      <c r="C649" s="231">
        <f>SUM(C615:C648)</f>
        <v>0</v>
      </c>
      <c r="L649" s="254"/>
    </row>
    <row r="667" spans="1:14" s="231" customFormat="1" ht="12.65" customHeight="1" x14ac:dyDescent="0.3">
      <c r="C667" s="249" t="s">
        <v>585</v>
      </c>
      <c r="M667" s="249" t="s">
        <v>586</v>
      </c>
    </row>
    <row r="668" spans="1:14" s="231" customFormat="1" ht="12.65" customHeight="1" x14ac:dyDescent="0.3">
      <c r="C668" s="249" t="s">
        <v>515</v>
      </c>
      <c r="D668" s="249" t="s">
        <v>516</v>
      </c>
      <c r="E668" s="250" t="s">
        <v>517</v>
      </c>
      <c r="F668" s="249" t="s">
        <v>518</v>
      </c>
      <c r="G668" s="249" t="s">
        <v>519</v>
      </c>
      <c r="H668" s="249" t="s">
        <v>520</v>
      </c>
      <c r="I668" s="249" t="s">
        <v>521</v>
      </c>
      <c r="J668" s="249" t="s">
        <v>522</v>
      </c>
      <c r="K668" s="249" t="s">
        <v>523</v>
      </c>
      <c r="L668" s="250" t="s">
        <v>524</v>
      </c>
      <c r="M668" s="249" t="s">
        <v>587</v>
      </c>
    </row>
    <row r="669" spans="1:14" s="231" customFormat="1" ht="12.65" customHeight="1" x14ac:dyDescent="0.3">
      <c r="A669" s="251">
        <v>6010</v>
      </c>
      <c r="B669" s="250" t="s">
        <v>314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588</v>
      </c>
    </row>
    <row r="670" spans="1:14" s="231" customFormat="1" ht="12.65" customHeight="1" x14ac:dyDescent="0.3">
      <c r="A670" s="251">
        <v>6030</v>
      </c>
      <c r="B670" s="250" t="s">
        <v>315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589</v>
      </c>
    </row>
    <row r="671" spans="1:14" s="231" customFormat="1" ht="12.65" customHeight="1" x14ac:dyDescent="0.3">
      <c r="A671" s="251">
        <v>6070</v>
      </c>
      <c r="B671" s="250" t="s">
        <v>590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591</v>
      </c>
    </row>
    <row r="672" spans="1:14" s="231" customFormat="1" ht="12.65" customHeight="1" x14ac:dyDescent="0.3">
      <c r="A672" s="251">
        <v>6100</v>
      </c>
      <c r="B672" s="250" t="s">
        <v>592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593</v>
      </c>
    </row>
    <row r="673" spans="1:14" s="231" customFormat="1" ht="12.65" customHeight="1" x14ac:dyDescent="0.3">
      <c r="A673" s="251">
        <v>6120</v>
      </c>
      <c r="B673" s="250" t="s">
        <v>594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595</v>
      </c>
    </row>
    <row r="674" spans="1:14" s="231" customFormat="1" ht="12.65" customHeight="1" x14ac:dyDescent="0.3">
      <c r="A674" s="251">
        <v>6140</v>
      </c>
      <c r="B674" s="250" t="s">
        <v>596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597</v>
      </c>
    </row>
    <row r="675" spans="1:14" s="231" customFormat="1" ht="12.65" customHeight="1" x14ac:dyDescent="0.3">
      <c r="A675" s="251">
        <v>6150</v>
      </c>
      <c r="B675" s="250" t="s">
        <v>598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599</v>
      </c>
    </row>
    <row r="676" spans="1:14" s="231" customFormat="1" ht="12.65" customHeight="1" x14ac:dyDescent="0.3">
      <c r="A676" s="251">
        <v>6170</v>
      </c>
      <c r="B676" s="250" t="s">
        <v>109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600</v>
      </c>
    </row>
    <row r="677" spans="1:14" s="231" customFormat="1" ht="12.65" customHeight="1" x14ac:dyDescent="0.3">
      <c r="A677" s="251">
        <v>6200</v>
      </c>
      <c r="B677" s="250" t="s">
        <v>320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601</v>
      </c>
    </row>
    <row r="678" spans="1:14" s="231" customFormat="1" ht="12.65" customHeight="1" x14ac:dyDescent="0.3">
      <c r="A678" s="251">
        <v>6210</v>
      </c>
      <c r="B678" s="250" t="s">
        <v>321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602</v>
      </c>
    </row>
    <row r="679" spans="1:14" s="231" customFormat="1" ht="12.65" customHeight="1" x14ac:dyDescent="0.3">
      <c r="A679" s="251">
        <v>6330</v>
      </c>
      <c r="B679" s="250" t="s">
        <v>603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604</v>
      </c>
    </row>
    <row r="680" spans="1:14" s="231" customFormat="1" ht="12.65" customHeight="1" x14ac:dyDescent="0.3">
      <c r="A680" s="251">
        <v>6400</v>
      </c>
      <c r="B680" s="250" t="s">
        <v>605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606</v>
      </c>
    </row>
    <row r="681" spans="1:14" s="231" customFormat="1" ht="12.65" customHeight="1" x14ac:dyDescent="0.3">
      <c r="A681" s="251">
        <v>7010</v>
      </c>
      <c r="B681" s="250" t="s">
        <v>607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608</v>
      </c>
    </row>
    <row r="682" spans="1:14" s="231" customFormat="1" ht="12.65" customHeight="1" x14ac:dyDescent="0.3">
      <c r="A682" s="251">
        <v>7020</v>
      </c>
      <c r="B682" s="250" t="s">
        <v>609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610</v>
      </c>
    </row>
    <row r="683" spans="1:14" s="231" customFormat="1" ht="12.65" customHeight="1" x14ac:dyDescent="0.3">
      <c r="A683" s="251">
        <v>7030</v>
      </c>
      <c r="B683" s="250" t="s">
        <v>611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612</v>
      </c>
    </row>
    <row r="684" spans="1:14" s="231" customFormat="1" ht="12.65" customHeight="1" x14ac:dyDescent="0.3">
      <c r="A684" s="251">
        <v>7040</v>
      </c>
      <c r="B684" s="250" t="s">
        <v>117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613</v>
      </c>
    </row>
    <row r="685" spans="1:14" s="231" customFormat="1" ht="12.65" customHeight="1" x14ac:dyDescent="0.3">
      <c r="A685" s="251">
        <v>7050</v>
      </c>
      <c r="B685" s="250" t="s">
        <v>614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615</v>
      </c>
    </row>
    <row r="686" spans="1:14" s="231" customFormat="1" ht="12.65" customHeight="1" x14ac:dyDescent="0.3">
      <c r="A686" s="251">
        <v>7060</v>
      </c>
      <c r="B686" s="250" t="s">
        <v>616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617</v>
      </c>
    </row>
    <row r="687" spans="1:14" s="231" customFormat="1" ht="12.65" customHeight="1" x14ac:dyDescent="0.3">
      <c r="A687" s="251">
        <v>7070</v>
      </c>
      <c r="B687" s="250" t="s">
        <v>120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618</v>
      </c>
    </row>
    <row r="688" spans="1:14" s="231" customFormat="1" ht="12.65" customHeight="1" x14ac:dyDescent="0.3">
      <c r="A688" s="251">
        <v>7110</v>
      </c>
      <c r="B688" s="250" t="s">
        <v>619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620</v>
      </c>
    </row>
    <row r="689" spans="1:14" s="231" customFormat="1" ht="12.65" customHeight="1" x14ac:dyDescent="0.3">
      <c r="A689" s="251">
        <v>7120</v>
      </c>
      <c r="B689" s="250" t="s">
        <v>621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622</v>
      </c>
    </row>
    <row r="690" spans="1:14" s="231" customFormat="1" ht="12.65" customHeight="1" x14ac:dyDescent="0.3">
      <c r="A690" s="251">
        <v>7130</v>
      </c>
      <c r="B690" s="250" t="s">
        <v>623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624</v>
      </c>
    </row>
    <row r="691" spans="1:14" s="231" customFormat="1" ht="12.65" customHeight="1" x14ac:dyDescent="0.3">
      <c r="A691" s="251">
        <v>7140</v>
      </c>
      <c r="B691" s="250" t="s">
        <v>625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626</v>
      </c>
    </row>
    <row r="692" spans="1:14" s="231" customFormat="1" ht="12.65" customHeight="1" x14ac:dyDescent="0.3">
      <c r="A692" s="251">
        <v>7150</v>
      </c>
      <c r="B692" s="250" t="s">
        <v>627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628</v>
      </c>
    </row>
    <row r="693" spans="1:14" s="231" customFormat="1" ht="12.65" customHeight="1" x14ac:dyDescent="0.3">
      <c r="A693" s="251">
        <v>7160</v>
      </c>
      <c r="B693" s="250" t="s">
        <v>629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630</v>
      </c>
    </row>
    <row r="694" spans="1:14" s="231" customFormat="1" ht="12.65" customHeight="1" x14ac:dyDescent="0.3">
      <c r="A694" s="251">
        <v>7170</v>
      </c>
      <c r="B694" s="250" t="s">
        <v>126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631</v>
      </c>
    </row>
    <row r="695" spans="1:14" s="231" customFormat="1" ht="12.65" customHeight="1" x14ac:dyDescent="0.3">
      <c r="A695" s="251">
        <v>7180</v>
      </c>
      <c r="B695" s="250" t="s">
        <v>632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633</v>
      </c>
    </row>
    <row r="696" spans="1:14" s="231" customFormat="1" ht="12.65" customHeight="1" x14ac:dyDescent="0.3">
      <c r="A696" s="251">
        <v>7190</v>
      </c>
      <c r="B696" s="250" t="s">
        <v>128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634</v>
      </c>
    </row>
    <row r="697" spans="1:14" s="231" customFormat="1" ht="12.65" customHeight="1" x14ac:dyDescent="0.3">
      <c r="A697" s="251">
        <v>7200</v>
      </c>
      <c r="B697" s="250" t="s">
        <v>635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636</v>
      </c>
    </row>
    <row r="698" spans="1:14" s="231" customFormat="1" ht="12.65" customHeight="1" x14ac:dyDescent="0.3">
      <c r="A698" s="251">
        <v>7220</v>
      </c>
      <c r="B698" s="250" t="s">
        <v>637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638</v>
      </c>
    </row>
    <row r="699" spans="1:14" s="231" customFormat="1" ht="12.65" customHeight="1" x14ac:dyDescent="0.3">
      <c r="A699" s="251">
        <v>7230</v>
      </c>
      <c r="B699" s="250" t="s">
        <v>639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640</v>
      </c>
    </row>
    <row r="700" spans="1:14" s="231" customFormat="1" ht="12.65" customHeight="1" x14ac:dyDescent="0.3">
      <c r="A700" s="251">
        <v>7240</v>
      </c>
      <c r="B700" s="250" t="s">
        <v>130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641</v>
      </c>
    </row>
    <row r="701" spans="1:14" s="231" customFormat="1" ht="12.65" customHeight="1" x14ac:dyDescent="0.3">
      <c r="A701" s="251">
        <v>7250</v>
      </c>
      <c r="B701" s="250" t="s">
        <v>642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643</v>
      </c>
    </row>
    <row r="702" spans="1:14" s="231" customFormat="1" ht="12.65" customHeight="1" x14ac:dyDescent="0.3">
      <c r="A702" s="251">
        <v>7260</v>
      </c>
      <c r="B702" s="250" t="s">
        <v>132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644</v>
      </c>
    </row>
    <row r="703" spans="1:14" s="231" customFormat="1" ht="12.65" customHeight="1" x14ac:dyDescent="0.3">
      <c r="A703" s="251">
        <v>7310</v>
      </c>
      <c r="B703" s="250" t="s">
        <v>645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646</v>
      </c>
    </row>
    <row r="704" spans="1:14" s="231" customFormat="1" ht="12.65" customHeight="1" x14ac:dyDescent="0.3">
      <c r="A704" s="251">
        <v>7320</v>
      </c>
      <c r="B704" s="250" t="s">
        <v>647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648</v>
      </c>
    </row>
    <row r="705" spans="1:14" s="231" customFormat="1" ht="12.65" customHeight="1" x14ac:dyDescent="0.3">
      <c r="A705" s="251">
        <v>7330</v>
      </c>
      <c r="B705" s="250" t="s">
        <v>649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650</v>
      </c>
    </row>
    <row r="706" spans="1:14" s="231" customFormat="1" ht="12.65" customHeight="1" x14ac:dyDescent="0.3">
      <c r="A706" s="251">
        <v>7340</v>
      </c>
      <c r="B706" s="250" t="s">
        <v>651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652</v>
      </c>
    </row>
    <row r="707" spans="1:14" s="231" customFormat="1" ht="12.65" customHeight="1" x14ac:dyDescent="0.3">
      <c r="A707" s="251">
        <v>7350</v>
      </c>
      <c r="B707" s="250" t="s">
        <v>653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654</v>
      </c>
    </row>
    <row r="708" spans="1:14" s="231" customFormat="1" ht="12.65" customHeight="1" x14ac:dyDescent="0.3">
      <c r="A708" s="251">
        <v>7380</v>
      </c>
      <c r="B708" s="250" t="s">
        <v>655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656</v>
      </c>
    </row>
    <row r="709" spans="1:14" s="231" customFormat="1" ht="12.65" customHeight="1" x14ac:dyDescent="0.3">
      <c r="A709" s="251">
        <v>7390</v>
      </c>
      <c r="B709" s="250" t="s">
        <v>657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658</v>
      </c>
    </row>
    <row r="710" spans="1:14" s="231" customFormat="1" ht="12.65" customHeight="1" x14ac:dyDescent="0.3">
      <c r="A710" s="251">
        <v>7400</v>
      </c>
      <c r="B710" s="250" t="s">
        <v>659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660</v>
      </c>
    </row>
    <row r="711" spans="1:14" s="231" customFormat="1" ht="12.65" customHeight="1" x14ac:dyDescent="0.3">
      <c r="A711" s="251">
        <v>7410</v>
      </c>
      <c r="B711" s="250" t="s">
        <v>140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661</v>
      </c>
    </row>
    <row r="712" spans="1:14" s="231" customFormat="1" ht="12.65" customHeight="1" x14ac:dyDescent="0.3">
      <c r="A712" s="251">
        <v>7420</v>
      </c>
      <c r="B712" s="250" t="s">
        <v>662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663</v>
      </c>
    </row>
    <row r="713" spans="1:14" s="231" customFormat="1" ht="12.65" customHeight="1" x14ac:dyDescent="0.3">
      <c r="A713" s="251">
        <v>7430</v>
      </c>
      <c r="B713" s="250" t="s">
        <v>664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665</v>
      </c>
    </row>
    <row r="714" spans="1:14" s="231" customFormat="1" ht="12.65" customHeight="1" x14ac:dyDescent="0.3">
      <c r="A714" s="251">
        <v>7490</v>
      </c>
      <c r="B714" s="250" t="s">
        <v>666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667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668</v>
      </c>
    </row>
    <row r="717" spans="1:14" s="231" customFormat="1" ht="12.65" customHeight="1" x14ac:dyDescent="0.3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669</v>
      </c>
    </row>
  </sheetData>
  <mergeCells count="1">
    <mergeCell ref="B237:C237"/>
  </mergeCells>
  <hyperlinks>
    <hyperlink ref="G43" r:id="rId1" xr:uid="{45172480-D7CF-4644-BF44-08A20DDC2653}"/>
    <hyperlink ref="A44" r:id="rId2" xr:uid="{6980CA19-5C47-40D4-A50C-C2C72D477178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K2" sqref="K2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1023</v>
      </c>
      <c r="B1" s="12" t="s">
        <v>1024</v>
      </c>
      <c r="C1" s="12" t="s">
        <v>1025</v>
      </c>
      <c r="D1" s="12" t="s">
        <v>1026</v>
      </c>
      <c r="E1" s="12" t="s">
        <v>1027</v>
      </c>
      <c r="F1" s="12" t="s">
        <v>1028</v>
      </c>
      <c r="G1" s="12" t="s">
        <v>1029</v>
      </c>
      <c r="H1" s="12" t="s">
        <v>1030</v>
      </c>
      <c r="I1" s="12" t="s">
        <v>1031</v>
      </c>
      <c r="J1" s="12" t="s">
        <v>1032</v>
      </c>
      <c r="K1" s="12" t="s">
        <v>1033</v>
      </c>
      <c r="L1" s="12" t="s">
        <v>1034</v>
      </c>
      <c r="M1" s="12" t="s">
        <v>1035</v>
      </c>
      <c r="N1" s="12" t="s">
        <v>1036</v>
      </c>
    </row>
    <row r="2" spans="1:14" x14ac:dyDescent="0.35">
      <c r="A2" s="12" t="str">
        <f>LEFT(data!C96,4)</f>
        <v>12/3</v>
      </c>
      <c r="B2" s="225" t="str">
        <f>RIGHT(data!C97,3)</f>
        <v>021</v>
      </c>
      <c r="C2" s="12" t="str">
        <f>SUBSTITUTE(LEFT(data!C98,49),",","")</f>
        <v>Newport Hospital &amp; Health Services</v>
      </c>
      <c r="D2" s="12" t="str">
        <f>LEFT(data!C99,49)</f>
        <v>714 W Pine Street</v>
      </c>
      <c r="E2" s="12" t="str">
        <f>RIGHT(data!C100,100)</f>
        <v xml:space="preserve">Newport  </v>
      </c>
      <c r="F2" s="12" t="str">
        <f>RIGHT(data!C101,100)</f>
        <v>WA</v>
      </c>
      <c r="G2" s="12" t="str">
        <f>RIGHT(data!C102,100)</f>
        <v>99156</v>
      </c>
      <c r="H2" s="12" t="str">
        <f>RIGHT(data!C103,100)</f>
        <v>Pend Orielle</v>
      </c>
      <c r="I2" s="12" t="str">
        <f>LEFT(data!C104,49)</f>
        <v>Merry-Ann Keane</v>
      </c>
      <c r="J2" s="12" t="str">
        <f>LEFT(data!C105,49)</f>
        <v>Kim Manus</v>
      </c>
      <c r="K2" s="12" t="str">
        <f>LEFT(data!C107,49)</f>
        <v>509-447-4221</v>
      </c>
      <c r="L2" s="12" t="str">
        <f>LEFT(data!C108,49)</f>
        <v>509-447-5527</v>
      </c>
      <c r="M2" s="12" t="str">
        <f>LEFT(data!C109,49)</f>
        <v>Jeannette Ring</v>
      </c>
      <c r="N2" s="12" t="str">
        <f>LEFT(data!C110,49)</f>
        <v>jring@dzacpa.com</v>
      </c>
    </row>
  </sheetData>
  <sheetProtection algorithmName="SHA-512" hashValue="ZuPiL0M1zbDvRjf9ZyHBvwSbW+drPdqj39e30vAiHszX8vDUW/OvnHvv4jmxzPKHQgjLBdeAQpG1WCfdJNKqqQ==" saltValue="hyBtgdQu7A9055WXIrkuR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1037</v>
      </c>
      <c r="B1" s="16" t="s">
        <v>1038</v>
      </c>
      <c r="C1" s="10" t="s">
        <v>1039</v>
      </c>
      <c r="D1" s="10" t="s">
        <v>1040</v>
      </c>
      <c r="E1" s="10" t="s">
        <v>1041</v>
      </c>
      <c r="F1" s="10" t="s">
        <v>1042</v>
      </c>
      <c r="G1" s="10" t="s">
        <v>1043</v>
      </c>
      <c r="H1" s="10" t="s">
        <v>1044</v>
      </c>
      <c r="I1" s="10" t="s">
        <v>1045</v>
      </c>
      <c r="J1" s="10" t="s">
        <v>1046</v>
      </c>
      <c r="K1" s="10" t="s">
        <v>1047</v>
      </c>
      <c r="L1" s="10" t="s">
        <v>1048</v>
      </c>
      <c r="M1" s="10" t="s">
        <v>1049</v>
      </c>
      <c r="N1" s="10" t="s">
        <v>1050</v>
      </c>
      <c r="O1" s="10" t="s">
        <v>1051</v>
      </c>
      <c r="P1" s="10" t="s">
        <v>1052</v>
      </c>
      <c r="Q1" s="10" t="s">
        <v>1053</v>
      </c>
      <c r="R1" s="10" t="s">
        <v>1054</v>
      </c>
      <c r="S1" s="10" t="s">
        <v>1055</v>
      </c>
      <c r="T1" s="10" t="s">
        <v>1056</v>
      </c>
      <c r="U1" s="10" t="s">
        <v>1057</v>
      </c>
      <c r="V1" s="10" t="s">
        <v>1058</v>
      </c>
      <c r="W1" s="10" t="s">
        <v>1059</v>
      </c>
      <c r="X1" s="10" t="s">
        <v>1060</v>
      </c>
      <c r="Y1" s="10" t="s">
        <v>1061</v>
      </c>
      <c r="Z1" s="10" t="s">
        <v>1062</v>
      </c>
      <c r="AA1" s="10" t="s">
        <v>1063</v>
      </c>
      <c r="AB1" s="10" t="s">
        <v>1064</v>
      </c>
      <c r="AC1" s="10" t="s">
        <v>1065</v>
      </c>
      <c r="AD1" s="10" t="s">
        <v>1066</v>
      </c>
      <c r="AE1" s="10" t="s">
        <v>1067</v>
      </c>
      <c r="AF1" s="10" t="s">
        <v>1068</v>
      </c>
      <c r="AG1" s="10" t="s">
        <v>1069</v>
      </c>
      <c r="AH1" s="10" t="s">
        <v>1070</v>
      </c>
      <c r="AI1" s="10" t="s">
        <v>1071</v>
      </c>
      <c r="AJ1" s="10" t="s">
        <v>1072</v>
      </c>
      <c r="AK1" s="10" t="s">
        <v>1073</v>
      </c>
      <c r="AL1" s="10" t="s">
        <v>1074</v>
      </c>
      <c r="AM1" s="10" t="s">
        <v>1075</v>
      </c>
      <c r="AN1" s="10" t="s">
        <v>1076</v>
      </c>
      <c r="AO1" s="10" t="s">
        <v>1077</v>
      </c>
      <c r="AP1" s="10" t="s">
        <v>1078</v>
      </c>
      <c r="AQ1" s="10" t="s">
        <v>1079</v>
      </c>
      <c r="AR1" s="10" t="s">
        <v>1080</v>
      </c>
      <c r="AS1" s="10" t="s">
        <v>1081</v>
      </c>
      <c r="AT1" s="10" t="s">
        <v>1082</v>
      </c>
      <c r="AU1" s="10" t="s">
        <v>1083</v>
      </c>
      <c r="AV1" s="10" t="s">
        <v>1084</v>
      </c>
      <c r="AW1" s="10" t="s">
        <v>1085</v>
      </c>
      <c r="AX1" s="10" t="s">
        <v>1086</v>
      </c>
      <c r="AY1" s="10" t="s">
        <v>1087</v>
      </c>
      <c r="AZ1" s="10" t="s">
        <v>1088</v>
      </c>
      <c r="BA1" s="10" t="s">
        <v>1089</v>
      </c>
      <c r="BB1" s="10" t="s">
        <v>1090</v>
      </c>
      <c r="BC1" s="10" t="s">
        <v>1091</v>
      </c>
      <c r="BD1" s="10" t="s">
        <v>1092</v>
      </c>
      <c r="BE1" s="10" t="s">
        <v>1093</v>
      </c>
      <c r="BF1" s="10" t="s">
        <v>1094</v>
      </c>
      <c r="BG1" s="10" t="s">
        <v>1095</v>
      </c>
      <c r="BH1" s="10" t="s">
        <v>1096</v>
      </c>
      <c r="BI1" s="10" t="s">
        <v>1097</v>
      </c>
      <c r="BJ1" s="10" t="s">
        <v>1098</v>
      </c>
      <c r="BK1" s="10" t="s">
        <v>1099</v>
      </c>
      <c r="BL1" s="10" t="s">
        <v>1100</v>
      </c>
      <c r="BM1" s="10" t="s">
        <v>1101</v>
      </c>
      <c r="BN1" s="10" t="s">
        <v>1102</v>
      </c>
      <c r="BO1" s="10" t="s">
        <v>1103</v>
      </c>
      <c r="BP1" s="10" t="s">
        <v>1104</v>
      </c>
      <c r="BQ1" s="10" t="s">
        <v>1105</v>
      </c>
      <c r="BR1" s="10" t="s">
        <v>1106</v>
      </c>
      <c r="BS1" s="10" t="s">
        <v>1107</v>
      </c>
      <c r="BT1" s="10" t="s">
        <v>1108</v>
      </c>
      <c r="BU1" s="10" t="s">
        <v>1109</v>
      </c>
      <c r="BV1" s="10" t="s">
        <v>1110</v>
      </c>
      <c r="BW1" s="10" t="s">
        <v>1111</v>
      </c>
      <c r="BX1" s="10" t="s">
        <v>1112</v>
      </c>
      <c r="BY1" s="10" t="s">
        <v>1113</v>
      </c>
      <c r="BZ1" s="10" t="s">
        <v>1114</v>
      </c>
      <c r="CA1" s="10" t="s">
        <v>1115</v>
      </c>
      <c r="CB1" s="10" t="s">
        <v>1116</v>
      </c>
      <c r="CC1" s="10" t="s">
        <v>1117</v>
      </c>
      <c r="CD1" s="10" t="s">
        <v>1118</v>
      </c>
      <c r="CE1" s="10" t="s">
        <v>1119</v>
      </c>
      <c r="CF1" s="10" t="s">
        <v>1120</v>
      </c>
    </row>
    <row r="2" spans="1:84" s="183" customFormat="1" ht="12.65" customHeight="1" x14ac:dyDescent="0.35">
      <c r="A2" s="16" t="str">
        <f>RIGHT(data!C97,3)</f>
        <v>021</v>
      </c>
      <c r="B2" s="224" t="str">
        <f>RIGHT(data!C96,4)</f>
        <v>2021</v>
      </c>
      <c r="C2" s="16" t="s">
        <v>1121</v>
      </c>
      <c r="D2" s="223">
        <f>ROUND(data!C181,0)</f>
        <v>1710298</v>
      </c>
      <c r="E2" s="223">
        <f>ROUND(data!C182,0)</f>
        <v>50864</v>
      </c>
      <c r="F2" s="223">
        <f>ROUND(data!C183,0)</f>
        <v>303280</v>
      </c>
      <c r="G2" s="223">
        <f>ROUND(data!C184,0)</f>
        <v>2884736</v>
      </c>
      <c r="H2" s="223">
        <f>ROUND(data!C185,0)</f>
        <v>0</v>
      </c>
      <c r="I2" s="223">
        <f>ROUND(data!C186,0)</f>
        <v>1005778</v>
      </c>
      <c r="J2" s="223">
        <f>ROUND(data!C187+data!C188,0)</f>
        <v>69748</v>
      </c>
      <c r="K2" s="223">
        <f>ROUND(data!C191,0)</f>
        <v>0</v>
      </c>
      <c r="L2" s="223">
        <f>ROUND(data!C192,0)</f>
        <v>90971</v>
      </c>
      <c r="M2" s="223">
        <f>ROUND(data!C195,0)</f>
        <v>229498</v>
      </c>
      <c r="N2" s="223">
        <f>ROUND(data!C196,0)</f>
        <v>147710</v>
      </c>
      <c r="O2" s="223">
        <f>ROUND(data!C199,0)</f>
        <v>205400</v>
      </c>
      <c r="P2" s="223">
        <f>ROUND(data!C200,0)</f>
        <v>0</v>
      </c>
      <c r="Q2" s="223">
        <f>ROUND(data!C201,0)</f>
        <v>0</v>
      </c>
      <c r="R2" s="223">
        <f>ROUND(data!C204,0)</f>
        <v>0</v>
      </c>
      <c r="S2" s="223">
        <f>ROUND(data!C205,0)</f>
        <v>409123</v>
      </c>
      <c r="T2" s="223">
        <f>ROUND(data!B211,0)</f>
        <v>826321</v>
      </c>
      <c r="U2" s="223">
        <f>ROUND(data!C211,0)</f>
        <v>8078</v>
      </c>
      <c r="V2" s="223">
        <f>ROUND(data!D211,0)</f>
        <v>0</v>
      </c>
      <c r="W2" s="223">
        <f>ROUND(data!B212,0)</f>
        <v>2485123</v>
      </c>
      <c r="X2" s="223">
        <f>ROUND(data!C212,0)</f>
        <v>0</v>
      </c>
      <c r="Y2" s="223">
        <f>ROUND(data!D212,0)</f>
        <v>0</v>
      </c>
      <c r="Z2" s="223">
        <f>ROUND(data!B213,0)</f>
        <v>24285248</v>
      </c>
      <c r="AA2" s="223">
        <f>ROUND(data!C213,0)</f>
        <v>25784</v>
      </c>
      <c r="AB2" s="223">
        <f>ROUND(data!D213,0)</f>
        <v>0</v>
      </c>
      <c r="AC2" s="223">
        <f>ROUND(data!B214,0)</f>
        <v>7422588</v>
      </c>
      <c r="AD2" s="223">
        <f>ROUND(data!C214,0)</f>
        <v>31149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11458402</v>
      </c>
      <c r="AJ2" s="223">
        <f>ROUND(data!C216,0)</f>
        <v>567223</v>
      </c>
      <c r="AK2" s="223">
        <f>ROUND(data!D216,0)</f>
        <v>405248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49522</v>
      </c>
      <c r="AS2" s="223">
        <f>ROUND(data!C219,0)</f>
        <v>132346</v>
      </c>
      <c r="AT2" s="223">
        <f>ROUND(data!D219,0)</f>
        <v>110972</v>
      </c>
      <c r="AU2" s="223">
        <v>0</v>
      </c>
      <c r="AV2" s="223">
        <v>0</v>
      </c>
      <c r="AW2" s="223">
        <v>0</v>
      </c>
      <c r="AX2" s="223">
        <f>ROUND(data!B225,0)</f>
        <v>855784</v>
      </c>
      <c r="AY2" s="223">
        <f>ROUND(data!C225,0)</f>
        <v>172626</v>
      </c>
      <c r="AZ2" s="223">
        <f>ROUND(data!D225,0)</f>
        <v>0</v>
      </c>
      <c r="BA2" s="223">
        <f>ROUND(data!B226,0)</f>
        <v>13849597</v>
      </c>
      <c r="BB2" s="223">
        <f>ROUND(data!C226,0)</f>
        <v>976010</v>
      </c>
      <c r="BC2" s="223">
        <f>ROUND(data!D226,0)</f>
        <v>0</v>
      </c>
      <c r="BD2" s="223">
        <f>ROUND(data!B227,0)</f>
        <v>1578499</v>
      </c>
      <c r="BE2" s="223">
        <f>ROUND(data!C227,0)</f>
        <v>487803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8240786</v>
      </c>
      <c r="BK2" s="223">
        <f>ROUND(data!C229,0)</f>
        <v>878549</v>
      </c>
      <c r="BL2" s="223">
        <f>ROUND(data!D229,0)</f>
        <v>387450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10070781</v>
      </c>
      <c r="BW2" s="223">
        <f>ROUND(data!C240,0)</f>
        <v>6591524</v>
      </c>
      <c r="BX2" s="223">
        <f>ROUND(data!C241,0)</f>
        <v>300136</v>
      </c>
      <c r="BY2" s="223">
        <f>ROUND(data!C242,0)</f>
        <v>0</v>
      </c>
      <c r="BZ2" s="223">
        <f>ROUND(data!C243,0)</f>
        <v>0</v>
      </c>
      <c r="CA2" s="223">
        <f>ROUND(data!C244,0)</f>
        <v>4671214</v>
      </c>
      <c r="CB2" s="223">
        <f>ROUND(data!C247,0)</f>
        <v>451</v>
      </c>
      <c r="CC2" s="223">
        <f>ROUND(data!C249,0)</f>
        <v>18432</v>
      </c>
      <c r="CD2" s="223">
        <f>ROUND(data!C250,0)</f>
        <v>160564</v>
      </c>
      <c r="CE2" s="223">
        <f>ROUND(data!C254+data!C255,0)</f>
        <v>-91449</v>
      </c>
      <c r="CF2" s="223">
        <f>data!D237</f>
        <v>492503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1122</v>
      </c>
      <c r="B1" s="16" t="s">
        <v>1123</v>
      </c>
      <c r="C1" s="16" t="s">
        <v>1124</v>
      </c>
      <c r="D1" s="10" t="s">
        <v>1125</v>
      </c>
      <c r="E1" s="10" t="s">
        <v>1126</v>
      </c>
      <c r="F1" s="10" t="s">
        <v>1127</v>
      </c>
      <c r="G1" s="10" t="s">
        <v>1128</v>
      </c>
      <c r="H1" s="10" t="s">
        <v>1129</v>
      </c>
      <c r="I1" s="10" t="s">
        <v>1130</v>
      </c>
      <c r="J1" s="10" t="s">
        <v>1131</v>
      </c>
      <c r="K1" s="10" t="s">
        <v>1132</v>
      </c>
      <c r="L1" s="10" t="s">
        <v>1133</v>
      </c>
      <c r="M1" s="10" t="s">
        <v>1134</v>
      </c>
      <c r="N1" s="10" t="s">
        <v>1135</v>
      </c>
      <c r="O1" s="10" t="s">
        <v>1136</v>
      </c>
      <c r="P1" s="10" t="s">
        <v>1137</v>
      </c>
      <c r="Q1" s="10" t="s">
        <v>1138</v>
      </c>
      <c r="R1" s="10" t="s">
        <v>1139</v>
      </c>
      <c r="S1" s="10" t="s">
        <v>1140</v>
      </c>
      <c r="T1" s="10" t="s">
        <v>1141</v>
      </c>
      <c r="U1" s="10" t="s">
        <v>1142</v>
      </c>
      <c r="V1" s="10" t="s">
        <v>1143</v>
      </c>
      <c r="W1" s="10" t="s">
        <v>1144</v>
      </c>
      <c r="X1" s="10" t="s">
        <v>1145</v>
      </c>
      <c r="Y1" s="10" t="s">
        <v>1146</v>
      </c>
      <c r="Z1" s="10" t="s">
        <v>1147</v>
      </c>
      <c r="AA1" s="10" t="s">
        <v>1148</v>
      </c>
      <c r="AB1" s="10" t="s">
        <v>1149</v>
      </c>
      <c r="AC1" s="10" t="s">
        <v>1150</v>
      </c>
      <c r="AD1" s="10" t="s">
        <v>1151</v>
      </c>
      <c r="AE1" s="10" t="s">
        <v>1152</v>
      </c>
      <c r="AF1" s="10" t="s">
        <v>1153</v>
      </c>
      <c r="AG1" s="10" t="s">
        <v>1154</v>
      </c>
      <c r="AH1" s="10" t="s">
        <v>1155</v>
      </c>
      <c r="AI1" s="10" t="s">
        <v>1156</v>
      </c>
      <c r="AJ1" s="10" t="s">
        <v>1157</v>
      </c>
      <c r="AK1" s="10" t="s">
        <v>1158</v>
      </c>
      <c r="AL1" s="10" t="s">
        <v>1159</v>
      </c>
      <c r="AM1" s="10" t="s">
        <v>1160</v>
      </c>
      <c r="AN1" s="10" t="s">
        <v>1161</v>
      </c>
      <c r="AO1" s="10" t="s">
        <v>1162</v>
      </c>
      <c r="AP1" s="10" t="s">
        <v>1163</v>
      </c>
      <c r="AQ1" s="10" t="s">
        <v>1164</v>
      </c>
      <c r="AR1" s="10" t="s">
        <v>1165</v>
      </c>
      <c r="AS1" s="10" t="s">
        <v>1166</v>
      </c>
      <c r="AT1" s="10" t="s">
        <v>1167</v>
      </c>
      <c r="AU1" s="10" t="s">
        <v>1168</v>
      </c>
      <c r="AV1" s="10" t="s">
        <v>1169</v>
      </c>
      <c r="AW1" s="10" t="s">
        <v>1170</v>
      </c>
      <c r="AX1" s="10" t="s">
        <v>1171</v>
      </c>
      <c r="AY1" s="10" t="s">
        <v>1172</v>
      </c>
      <c r="AZ1" s="10" t="s">
        <v>1173</v>
      </c>
      <c r="BA1" s="10" t="s">
        <v>1174</v>
      </c>
      <c r="BB1" s="10" t="s">
        <v>1175</v>
      </c>
      <c r="BC1" s="10" t="s">
        <v>1176</v>
      </c>
      <c r="BD1" s="10" t="s">
        <v>1177</v>
      </c>
      <c r="BE1" s="10" t="s">
        <v>1178</v>
      </c>
      <c r="BF1" s="10" t="s">
        <v>1179</v>
      </c>
      <c r="BG1" s="10" t="s">
        <v>1180</v>
      </c>
      <c r="BH1" s="10" t="s">
        <v>1181</v>
      </c>
      <c r="BI1" s="10" t="s">
        <v>1182</v>
      </c>
      <c r="BJ1" s="10" t="s">
        <v>1183</v>
      </c>
      <c r="BK1" s="10" t="s">
        <v>1184</v>
      </c>
      <c r="BL1" s="10" t="s">
        <v>1185</v>
      </c>
      <c r="BM1" s="10" t="s">
        <v>1186</v>
      </c>
      <c r="BN1" s="10" t="s">
        <v>1187</v>
      </c>
      <c r="BO1" s="10" t="s">
        <v>1188</v>
      </c>
      <c r="BP1" s="10" t="s">
        <v>1189</v>
      </c>
      <c r="BQ1" s="10" t="s">
        <v>1190</v>
      </c>
      <c r="BR1" s="10" t="s">
        <v>1191</v>
      </c>
      <c r="BS1" s="10" t="s">
        <v>1192</v>
      </c>
    </row>
    <row r="2" spans="1:87" s="183" customFormat="1" ht="12.65" customHeight="1" x14ac:dyDescent="0.35">
      <c r="A2" s="16" t="str">
        <f>RIGHT(data!C97,3)</f>
        <v>021</v>
      </c>
      <c r="B2" s="16" t="str">
        <f>RIGHT(data!C96,4)</f>
        <v>2021</v>
      </c>
      <c r="C2" s="16" t="s">
        <v>1121</v>
      </c>
      <c r="D2" s="222">
        <f>ROUND(data!C127,0)</f>
        <v>410</v>
      </c>
      <c r="E2" s="222">
        <f>ROUND(data!C128,0)</f>
        <v>33</v>
      </c>
      <c r="F2" s="222">
        <f>ROUND(data!C129,0)</f>
        <v>0</v>
      </c>
      <c r="G2" s="222">
        <f>ROUND(data!C130,0)</f>
        <v>62</v>
      </c>
      <c r="H2" s="222">
        <f>ROUND(data!D127,0)</f>
        <v>1542</v>
      </c>
      <c r="I2" s="222">
        <f>ROUND(data!D128,0)</f>
        <v>433</v>
      </c>
      <c r="J2" s="222">
        <f>ROUND(data!D129,0)</f>
        <v>0</v>
      </c>
      <c r="K2" s="222">
        <f>ROUND(data!D130,0)</f>
        <v>88</v>
      </c>
      <c r="L2" s="222">
        <f>ROUND(data!C132,0)</f>
        <v>0</v>
      </c>
      <c r="M2" s="222">
        <f>ROUND(data!C133,0)</f>
        <v>0</v>
      </c>
      <c r="N2" s="222">
        <f>ROUND(data!C134,0)</f>
        <v>24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241</v>
      </c>
      <c r="Z2" s="222">
        <f>ROUND(data!B155,0)</f>
        <v>1058</v>
      </c>
      <c r="AA2" s="222">
        <f>ROUND(data!B156,0)</f>
        <v>0</v>
      </c>
      <c r="AB2" s="222">
        <f>ROUND(data!B157,0)</f>
        <v>5605157</v>
      </c>
      <c r="AC2" s="222">
        <f>ROUND(data!B158,0)</f>
        <v>22178656</v>
      </c>
      <c r="AD2" s="222">
        <f>ROUND(data!C154,0)</f>
        <v>51</v>
      </c>
      <c r="AE2" s="222">
        <f>ROUND(data!C155,0)</f>
        <v>125</v>
      </c>
      <c r="AF2" s="222">
        <f>ROUND(data!C156,0)</f>
        <v>0</v>
      </c>
      <c r="AG2" s="222">
        <f>ROUND(data!C157,0)</f>
        <v>5372256</v>
      </c>
      <c r="AH2" s="222">
        <f>ROUND(data!C158,0)</f>
        <v>10218240</v>
      </c>
      <c r="AI2" s="222">
        <f>ROUND(data!D154,0)</f>
        <v>180</v>
      </c>
      <c r="AJ2" s="222">
        <f>ROUND(data!D155,0)</f>
        <v>447</v>
      </c>
      <c r="AK2" s="222">
        <f>ROUND(data!D156,0)</f>
        <v>0</v>
      </c>
      <c r="AL2" s="222">
        <f>ROUND(data!D157,0)</f>
        <v>3436389</v>
      </c>
      <c r="AM2" s="222">
        <f>ROUND(data!D158,0)</f>
        <v>16939614</v>
      </c>
      <c r="AN2" s="222">
        <f>ROUND(data!B160,0)</f>
        <v>31</v>
      </c>
      <c r="AO2" s="222">
        <f>ROUND(data!B161,0)</f>
        <v>373</v>
      </c>
      <c r="AP2" s="222">
        <f>ROUND(data!B162,0)</f>
        <v>0</v>
      </c>
      <c r="AQ2" s="222">
        <f>ROUND(data!B163,0)</f>
        <v>721652</v>
      </c>
      <c r="AR2" s="222">
        <f>ROUND(data!B164,0)</f>
        <v>0</v>
      </c>
      <c r="AS2" s="222">
        <f>ROUND(data!C160,0)</f>
        <v>1</v>
      </c>
      <c r="AT2" s="222">
        <f>ROUND(data!C161,0)</f>
        <v>43</v>
      </c>
      <c r="AU2" s="222">
        <f>ROUND(data!C162,0)</f>
        <v>0</v>
      </c>
      <c r="AV2" s="222">
        <f>ROUND(data!C163,0)</f>
        <v>83193</v>
      </c>
      <c r="AW2" s="222">
        <f>ROUND(data!C164,0)</f>
        <v>0</v>
      </c>
      <c r="AX2" s="222">
        <f>ROUND(data!D160,0)</f>
        <v>1</v>
      </c>
      <c r="AY2" s="222">
        <f>ROUND(data!D161,0)</f>
        <v>17</v>
      </c>
      <c r="AZ2" s="222">
        <f>ROUND(data!D162,0)</f>
        <v>0</v>
      </c>
      <c r="BA2" s="222">
        <f>ROUND(data!D163,0)</f>
        <v>32890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2483258</v>
      </c>
      <c r="BS2" s="222">
        <f>ROUND(data!C173,0)</f>
        <v>786738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1193</v>
      </c>
      <c r="B1" s="16" t="s">
        <v>1194</v>
      </c>
      <c r="C1" s="16" t="s">
        <v>1195</v>
      </c>
      <c r="D1" s="10" t="s">
        <v>1196</v>
      </c>
      <c r="E1" s="10" t="s">
        <v>1197</v>
      </c>
      <c r="F1" s="10" t="s">
        <v>1198</v>
      </c>
      <c r="G1" s="10" t="s">
        <v>1199</v>
      </c>
      <c r="H1" s="10" t="s">
        <v>1200</v>
      </c>
      <c r="I1" s="10" t="s">
        <v>1201</v>
      </c>
      <c r="J1" s="10" t="s">
        <v>1202</v>
      </c>
      <c r="K1" s="10" t="s">
        <v>1203</v>
      </c>
      <c r="L1" s="10" t="s">
        <v>1204</v>
      </c>
      <c r="M1" s="10" t="s">
        <v>1205</v>
      </c>
      <c r="N1" s="10" t="s">
        <v>1206</v>
      </c>
      <c r="O1" s="10" t="s">
        <v>1207</v>
      </c>
      <c r="P1" s="10" t="s">
        <v>1208</v>
      </c>
      <c r="Q1" s="10" t="s">
        <v>1209</v>
      </c>
      <c r="R1" s="10" t="s">
        <v>1210</v>
      </c>
      <c r="S1" s="10" t="s">
        <v>1211</v>
      </c>
      <c r="T1" s="10" t="s">
        <v>1212</v>
      </c>
      <c r="U1" s="10" t="s">
        <v>1213</v>
      </c>
      <c r="V1" s="10" t="s">
        <v>1214</v>
      </c>
      <c r="W1" s="10" t="s">
        <v>1215</v>
      </c>
      <c r="X1" s="10" t="s">
        <v>1216</v>
      </c>
      <c r="Y1" s="10" t="s">
        <v>1217</v>
      </c>
      <c r="Z1" s="10" t="s">
        <v>1218</v>
      </c>
      <c r="AA1" s="10" t="s">
        <v>1219</v>
      </c>
      <c r="AB1" s="10" t="s">
        <v>1220</v>
      </c>
      <c r="AC1" s="10" t="s">
        <v>1221</v>
      </c>
      <c r="AD1" s="10" t="s">
        <v>1222</v>
      </c>
      <c r="AE1" s="10" t="s">
        <v>1223</v>
      </c>
      <c r="AF1" s="10" t="s">
        <v>1224</v>
      </c>
      <c r="AG1" s="10" t="s">
        <v>1225</v>
      </c>
      <c r="AH1" s="10" t="s">
        <v>1226</v>
      </c>
      <c r="AI1" s="10" t="s">
        <v>1227</v>
      </c>
      <c r="AJ1" s="10" t="s">
        <v>1228</v>
      </c>
      <c r="AK1" s="10" t="s">
        <v>1229</v>
      </c>
      <c r="AL1" s="10" t="s">
        <v>1230</v>
      </c>
      <c r="AM1" s="10" t="s">
        <v>1231</v>
      </c>
      <c r="AN1" s="10" t="s">
        <v>1232</v>
      </c>
      <c r="AO1" s="10" t="s">
        <v>1233</v>
      </c>
      <c r="AP1" s="10" t="s">
        <v>1234</v>
      </c>
      <c r="AQ1" s="10" t="s">
        <v>1235</v>
      </c>
      <c r="AR1" s="10" t="s">
        <v>1236</v>
      </c>
      <c r="AS1" s="10" t="s">
        <v>1237</v>
      </c>
      <c r="AT1" s="10" t="s">
        <v>1238</v>
      </c>
      <c r="AU1" s="10" t="s">
        <v>1239</v>
      </c>
      <c r="AV1" s="10" t="s">
        <v>1240</v>
      </c>
      <c r="AW1" s="10" t="s">
        <v>1241</v>
      </c>
      <c r="AX1" s="10" t="s">
        <v>1242</v>
      </c>
      <c r="AY1" s="10" t="s">
        <v>1243</v>
      </c>
      <c r="AZ1" s="10" t="s">
        <v>1244</v>
      </c>
      <c r="BA1" s="10" t="s">
        <v>1245</v>
      </c>
      <c r="BB1" s="10" t="s">
        <v>1246</v>
      </c>
      <c r="BC1" s="10" t="s">
        <v>1247</v>
      </c>
      <c r="BD1" s="10" t="s">
        <v>1248</v>
      </c>
      <c r="BE1" s="10" t="s">
        <v>1249</v>
      </c>
      <c r="BF1" s="10" t="s">
        <v>1250</v>
      </c>
      <c r="BG1" s="10" t="s">
        <v>1251</v>
      </c>
      <c r="BH1" s="10" t="s">
        <v>1252</v>
      </c>
      <c r="BI1" s="10" t="s">
        <v>1253</v>
      </c>
      <c r="BJ1" s="10" t="s">
        <v>1254</v>
      </c>
      <c r="BK1" s="10" t="s">
        <v>1255</v>
      </c>
      <c r="BL1" s="10" t="s">
        <v>1256</v>
      </c>
      <c r="BM1" s="10" t="s">
        <v>1257</v>
      </c>
      <c r="BN1" s="10" t="s">
        <v>1258</v>
      </c>
      <c r="BO1" s="10" t="s">
        <v>1259</v>
      </c>
      <c r="BP1" s="10" t="s">
        <v>1260</v>
      </c>
      <c r="BQ1" s="10" t="s">
        <v>1261</v>
      </c>
      <c r="BR1" s="10" t="s">
        <v>1262</v>
      </c>
      <c r="BS1" s="10" t="s">
        <v>1263</v>
      </c>
      <c r="BT1" s="10" t="s">
        <v>1264</v>
      </c>
      <c r="BU1" s="10" t="s">
        <v>1265</v>
      </c>
      <c r="BV1" s="10" t="s">
        <v>1266</v>
      </c>
      <c r="BW1" s="10" t="s">
        <v>1267</v>
      </c>
      <c r="BX1" s="10" t="s">
        <v>1268</v>
      </c>
      <c r="BY1" s="10" t="s">
        <v>1269</v>
      </c>
      <c r="BZ1" s="10" t="s">
        <v>1270</v>
      </c>
      <c r="CA1" s="10" t="s">
        <v>1271</v>
      </c>
      <c r="CB1" s="10" t="s">
        <v>1272</v>
      </c>
      <c r="CC1" s="10" t="s">
        <v>1273</v>
      </c>
      <c r="CD1" s="10" t="s">
        <v>1274</v>
      </c>
      <c r="CE1" s="10" t="s">
        <v>1275</v>
      </c>
      <c r="CF1" s="10" t="s">
        <v>1276</v>
      </c>
      <c r="CG1" s="10" t="s">
        <v>1277</v>
      </c>
      <c r="CH1" s="10" t="s">
        <v>1278</v>
      </c>
      <c r="CI1" s="10" t="s">
        <v>1279</v>
      </c>
      <c r="CJ1" s="10" t="s">
        <v>1280</v>
      </c>
      <c r="CK1" s="10" t="s">
        <v>1281</v>
      </c>
      <c r="CL1" s="10" t="s">
        <v>1282</v>
      </c>
      <c r="CM1" s="10" t="s">
        <v>1283</v>
      </c>
      <c r="CN1" s="10" t="s">
        <v>1284</v>
      </c>
      <c r="CO1" s="10" t="s">
        <v>1285</v>
      </c>
      <c r="CP1" s="10" t="s">
        <v>1286</v>
      </c>
      <c r="CQ1" s="211" t="s">
        <v>1287</v>
      </c>
      <c r="CR1" s="211" t="s">
        <v>1288</v>
      </c>
      <c r="CS1" s="211" t="s">
        <v>1289</v>
      </c>
      <c r="CT1" s="211" t="s">
        <v>1290</v>
      </c>
      <c r="CU1" s="211" t="s">
        <v>1291</v>
      </c>
      <c r="CV1" s="211" t="s">
        <v>1292</v>
      </c>
      <c r="CW1" s="211" t="s">
        <v>1293</v>
      </c>
      <c r="CX1" s="211" t="s">
        <v>1294</v>
      </c>
      <c r="CY1" s="211" t="s">
        <v>1295</v>
      </c>
      <c r="CZ1" s="211" t="s">
        <v>1296</v>
      </c>
      <c r="DA1" s="211" t="s">
        <v>1297</v>
      </c>
      <c r="DB1" s="211" t="s">
        <v>1298</v>
      </c>
      <c r="DC1" s="211" t="s">
        <v>1299</v>
      </c>
      <c r="DD1" s="211" t="s">
        <v>1300</v>
      </c>
      <c r="DE1" s="10" t="s">
        <v>1301</v>
      </c>
      <c r="DF1" s="10" t="s">
        <v>1302</v>
      </c>
      <c r="DG1" s="10" t="s">
        <v>1303</v>
      </c>
      <c r="DH1" s="10" t="s">
        <v>1304</v>
      </c>
    </row>
    <row r="2" spans="1:112" s="183" customFormat="1" ht="12.65" customHeight="1" x14ac:dyDescent="0.35">
      <c r="A2" s="223" t="str">
        <f>RIGHT(data!C97,3)</f>
        <v>021</v>
      </c>
      <c r="B2" s="224" t="str">
        <f>RIGHT(data!C96,4)</f>
        <v>2021</v>
      </c>
      <c r="C2" s="16" t="s">
        <v>1121</v>
      </c>
      <c r="D2" s="222">
        <f>ROUND(data!C266,0)</f>
        <v>17801510</v>
      </c>
      <c r="E2" s="222">
        <f>ROUND(data!C267,0)</f>
        <v>0</v>
      </c>
      <c r="F2" s="222">
        <f>ROUND(data!C268,0)</f>
        <v>9974760</v>
      </c>
      <c r="G2" s="222">
        <f>ROUND(data!C269,0)</f>
        <v>3152277</v>
      </c>
      <c r="H2" s="222">
        <f>ROUND(data!C270,0)</f>
        <v>1529457</v>
      </c>
      <c r="I2" s="222">
        <f>ROUND(data!C271,0)</f>
        <v>159127</v>
      </c>
      <c r="J2" s="222">
        <f>ROUND(data!C272,0)</f>
        <v>0</v>
      </c>
      <c r="K2" s="222">
        <f>ROUND(data!C273,0)</f>
        <v>833398</v>
      </c>
      <c r="L2" s="222">
        <f>ROUND(data!C274,0)</f>
        <v>504719</v>
      </c>
      <c r="M2" s="222">
        <f>ROUND(data!C275,0)</f>
        <v>0</v>
      </c>
      <c r="N2" s="222">
        <f>ROUND(data!C278,0)</f>
        <v>2906712</v>
      </c>
      <c r="O2" s="222">
        <f>ROUND(data!C279,0)</f>
        <v>2236407</v>
      </c>
      <c r="P2" s="222">
        <f>ROUND(data!C280,0)</f>
        <v>0</v>
      </c>
      <c r="Q2" s="222">
        <f>ROUND(data!C283,0)</f>
        <v>834399</v>
      </c>
      <c r="R2" s="222">
        <f>ROUND(data!C284,0)</f>
        <v>2485123</v>
      </c>
      <c r="S2" s="222">
        <f>ROUND(data!C285,0)</f>
        <v>24311032</v>
      </c>
      <c r="T2" s="222">
        <f>ROUND(data!C286,0)</f>
        <v>7453737</v>
      </c>
      <c r="U2" s="222">
        <f>ROUND(data!C287,0)</f>
        <v>0</v>
      </c>
      <c r="V2" s="222">
        <f>ROUND(data!C288,0)</f>
        <v>11620377</v>
      </c>
      <c r="W2" s="222">
        <f>ROUND(data!C289,0)</f>
        <v>0</v>
      </c>
      <c r="X2" s="222">
        <f>ROUND(data!C290,0)</f>
        <v>70896</v>
      </c>
      <c r="Y2" s="222">
        <f>ROUND(data!C291,0)</f>
        <v>0</v>
      </c>
      <c r="Z2" s="222">
        <f>ROUND(data!C292,0)</f>
        <v>26652204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1203364</v>
      </c>
      <c r="AH2" s="222">
        <f>ROUND(data!C305,0)</f>
        <v>0</v>
      </c>
      <c r="AI2" s="222">
        <f>ROUND(data!C314,0)</f>
        <v>0</v>
      </c>
      <c r="AJ2" s="222">
        <f>ROUND(data!C315,0)</f>
        <v>1646489</v>
      </c>
      <c r="AK2" s="222">
        <f>ROUND(data!C316,0)</f>
        <v>2378780</v>
      </c>
      <c r="AL2" s="222">
        <f>ROUND(data!C317,0)</f>
        <v>1378014</v>
      </c>
      <c r="AM2" s="222">
        <f>ROUND(data!C318,0)</f>
        <v>3406318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489471</v>
      </c>
      <c r="AR2" s="222">
        <f>ROUND(data!C323,0)</f>
        <v>785219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10551270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9403985</v>
      </c>
      <c r="BD2" s="222">
        <f>ROUND(data!C339,0)</f>
        <v>0</v>
      </c>
      <c r="BE2" s="222">
        <f>ROUND(data!C343,0)</f>
        <v>24866210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269.55</v>
      </c>
      <c r="BL2" s="222">
        <f>ROUND(data!C358,0)</f>
        <v>15251538</v>
      </c>
      <c r="BM2" s="222">
        <f>ROUND(data!C359,0)</f>
        <v>49336510</v>
      </c>
      <c r="BN2" s="222">
        <f>ROUND(data!C363,0)</f>
        <v>21633655</v>
      </c>
      <c r="BO2" s="222">
        <f>ROUND(data!C364,0)</f>
        <v>178996</v>
      </c>
      <c r="BP2" s="222">
        <f>ROUND(data!C365,0)</f>
        <v>-91449</v>
      </c>
      <c r="BQ2" s="222">
        <f>ROUND(data!D381,0)</f>
        <v>599602</v>
      </c>
      <c r="BR2" s="222">
        <f>ROUND(data!C370,0)</f>
        <v>0</v>
      </c>
      <c r="BS2" s="222">
        <f>ROUND(data!C371,0)</f>
        <v>218529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381073</v>
      </c>
      <c r="CC2" s="222">
        <f>ROUND(data!C382,0)</f>
        <v>0</v>
      </c>
      <c r="CD2" s="222">
        <f>ROUND(data!C389,0)</f>
        <v>23554539</v>
      </c>
      <c r="CE2" s="222">
        <f>ROUND(data!C390,0)</f>
        <v>6024272</v>
      </c>
      <c r="CF2" s="222">
        <f>ROUND(data!C391,0)</f>
        <v>1542916</v>
      </c>
      <c r="CG2" s="222">
        <f>ROUND(data!C392,0)</f>
        <v>5435837</v>
      </c>
      <c r="CH2" s="222">
        <f>ROUND(data!C393,0)</f>
        <v>726527</v>
      </c>
      <c r="CI2" s="222">
        <f>ROUND(data!C394,0)</f>
        <v>6528911</v>
      </c>
      <c r="CJ2" s="222">
        <f>ROUND(data!C395,0)</f>
        <v>2514988</v>
      </c>
      <c r="CK2" s="222">
        <f>ROUND(data!C396,0)</f>
        <v>90971</v>
      </c>
      <c r="CL2" s="222">
        <f>ROUND(data!C397,0)</f>
        <v>377208</v>
      </c>
      <c r="CM2" s="222">
        <f>ROUND(data!C398,0)</f>
        <v>188517</v>
      </c>
      <c r="CN2" s="222">
        <f>ROUND(data!C399,0)</f>
        <v>409123</v>
      </c>
      <c r="CO2" s="222">
        <f>ROUND(data!C362,0)</f>
        <v>492503</v>
      </c>
      <c r="CP2" s="222">
        <f>ROUND(data!D415,0)</f>
        <v>735759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39938</v>
      </c>
      <c r="DA2" s="65">
        <f>ROUND(data!C411,0)</f>
        <v>81304</v>
      </c>
      <c r="DB2" s="65">
        <f>ROUND(data!C412,0)</f>
        <v>0</v>
      </c>
      <c r="DC2" s="65">
        <f>ROUND(data!C413,0)</f>
        <v>0</v>
      </c>
      <c r="DD2" s="65">
        <f>ROUND(data!C414,0)</f>
        <v>614517</v>
      </c>
      <c r="DE2" s="65">
        <f>ROUND(data!C419,0)</f>
        <v>4926345</v>
      </c>
      <c r="DF2" s="222">
        <f>ROUND(data!D420,0)</f>
        <v>6286789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1305</v>
      </c>
      <c r="B1" s="16" t="s">
        <v>1306</v>
      </c>
      <c r="C1" s="10" t="s">
        <v>1307</v>
      </c>
      <c r="D1" s="16" t="s">
        <v>1308</v>
      </c>
      <c r="E1" s="10" t="s">
        <v>1309</v>
      </c>
      <c r="F1" s="10" t="s">
        <v>1310</v>
      </c>
      <c r="G1" s="10" t="s">
        <v>1311</v>
      </c>
      <c r="H1" s="10" t="s">
        <v>1312</v>
      </c>
      <c r="I1" s="10" t="s">
        <v>1313</v>
      </c>
      <c r="J1" s="10" t="s">
        <v>1314</v>
      </c>
      <c r="K1" s="10" t="s">
        <v>1315</v>
      </c>
      <c r="L1" s="10" t="s">
        <v>1316</v>
      </c>
      <c r="M1" s="10" t="s">
        <v>1317</v>
      </c>
      <c r="N1" s="10" t="s">
        <v>1318</v>
      </c>
      <c r="O1" s="10" t="s">
        <v>1319</v>
      </c>
      <c r="P1" s="10" t="s">
        <v>1287</v>
      </c>
      <c r="Q1" s="10" t="s">
        <v>1288</v>
      </c>
      <c r="R1" s="10" t="s">
        <v>1289</v>
      </c>
      <c r="S1" s="10" t="s">
        <v>1290</v>
      </c>
      <c r="T1" s="10" t="s">
        <v>1291</v>
      </c>
      <c r="U1" s="10" t="s">
        <v>1292</v>
      </c>
      <c r="V1" s="10" t="s">
        <v>1293</v>
      </c>
      <c r="W1" s="10" t="s">
        <v>1294</v>
      </c>
      <c r="X1" s="10" t="s">
        <v>1295</v>
      </c>
      <c r="Y1" s="10" t="s">
        <v>1296</v>
      </c>
      <c r="Z1" s="10" t="s">
        <v>1297</v>
      </c>
      <c r="AA1" s="10" t="s">
        <v>1298</v>
      </c>
      <c r="AB1" s="10" t="s">
        <v>1299</v>
      </c>
      <c r="AC1" s="10" t="s">
        <v>1300</v>
      </c>
      <c r="AD1" s="10" t="s">
        <v>1320</v>
      </c>
      <c r="AE1" s="10" t="s">
        <v>1321</v>
      </c>
      <c r="AF1" s="10" t="s">
        <v>1322</v>
      </c>
      <c r="AG1" s="10" t="s">
        <v>1323</v>
      </c>
      <c r="AH1" s="10" t="s">
        <v>1324</v>
      </c>
      <c r="AI1" s="10" t="s">
        <v>1325</v>
      </c>
      <c r="AJ1" s="10" t="s">
        <v>1326</v>
      </c>
      <c r="AK1" s="10" t="s">
        <v>1327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021</v>
      </c>
      <c r="B2" s="224" t="str">
        <f>RIGHT(data!$C$96,4)</f>
        <v>2021</v>
      </c>
      <c r="C2" s="16" t="str">
        <f>data!C$55</f>
        <v>6010</v>
      </c>
      <c r="D2" s="16" t="s">
        <v>1121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021</v>
      </c>
      <c r="B3" s="224" t="str">
        <f>RIGHT(data!$C$96,4)</f>
        <v>2021</v>
      </c>
      <c r="C3" s="16" t="str">
        <f>data!D$55</f>
        <v>6030</v>
      </c>
      <c r="D3" s="16" t="s">
        <v>1121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021</v>
      </c>
      <c r="B4" s="224" t="str">
        <f>RIGHT(data!$C$96,4)</f>
        <v>2021</v>
      </c>
      <c r="C4" s="16" t="str">
        <f>data!E$55</f>
        <v>6070</v>
      </c>
      <c r="D4" s="16" t="s">
        <v>1121</v>
      </c>
      <c r="E4" s="222">
        <f>ROUND(data!E59,0)</f>
        <v>1542</v>
      </c>
      <c r="F4" s="212">
        <f>ROUND(data!E60,2)</f>
        <v>15.6</v>
      </c>
      <c r="G4" s="222">
        <f>ROUND(data!E61,0)</f>
        <v>1650796</v>
      </c>
      <c r="H4" s="222">
        <f>ROUND(data!E62,0)</f>
        <v>422205</v>
      </c>
      <c r="I4" s="222">
        <f>ROUND(data!E63,0)</f>
        <v>0</v>
      </c>
      <c r="J4" s="222">
        <f>ROUND(data!E64,0)</f>
        <v>104579</v>
      </c>
      <c r="K4" s="222">
        <f>ROUND(data!E65,0)</f>
        <v>2027</v>
      </c>
      <c r="L4" s="222">
        <f>ROUND(data!E66,0)</f>
        <v>116439</v>
      </c>
      <c r="M4" s="66">
        <f>ROUND(data!E67,0)</f>
        <v>0</v>
      </c>
      <c r="N4" s="222">
        <f>ROUND(data!E68,0)</f>
        <v>1796</v>
      </c>
      <c r="O4" s="222">
        <f>ROUND(data!E69,0)</f>
        <v>36988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36988</v>
      </c>
      <c r="AD4" s="222">
        <f>ROUND(data!E84,0)</f>
        <v>0</v>
      </c>
      <c r="AE4" s="222">
        <f>ROUND(data!E89,0)</f>
        <v>6422826</v>
      </c>
      <c r="AF4" s="222">
        <f>ROUND(data!E87,0)</f>
        <v>5192329</v>
      </c>
      <c r="AG4" s="222">
        <f>IF(data!E90&gt;0,ROUND(data!E90,0),0)</f>
        <v>4204</v>
      </c>
      <c r="AH4" s="222">
        <f>IF(data!E91&gt;0,ROUND(data!E91,0),0)</f>
        <v>4389</v>
      </c>
      <c r="AI4" s="222">
        <f>IF(data!E92&gt;0,ROUND(data!E92,0),0)</f>
        <v>17252</v>
      </c>
      <c r="AJ4" s="222">
        <f>IF(data!E93&gt;0,ROUND(data!E93,0),0)</f>
        <v>4777</v>
      </c>
      <c r="AK4" s="212">
        <f>IF(data!E94&gt;0,ROUND(data!E94,2),0)</f>
        <v>13.47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021</v>
      </c>
      <c r="B5" s="224" t="str">
        <f>RIGHT(data!$C$96,4)</f>
        <v>2021</v>
      </c>
      <c r="C5" s="16" t="str">
        <f>data!F$55</f>
        <v>6100</v>
      </c>
      <c r="D5" s="16" t="s">
        <v>1121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021</v>
      </c>
      <c r="B6" s="224" t="str">
        <f>RIGHT(data!$C$96,4)</f>
        <v>2021</v>
      </c>
      <c r="C6" s="16" t="str">
        <f>data!G$55</f>
        <v>6120</v>
      </c>
      <c r="D6" s="16" t="s">
        <v>1121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021</v>
      </c>
      <c r="B7" s="224" t="str">
        <f>RIGHT(data!$C$96,4)</f>
        <v>2021</v>
      </c>
      <c r="C7" s="16" t="str">
        <f>data!H$55</f>
        <v>6140</v>
      </c>
      <c r="D7" s="16" t="s">
        <v>1121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021</v>
      </c>
      <c r="B8" s="224" t="str">
        <f>RIGHT(data!$C$96,4)</f>
        <v>2021</v>
      </c>
      <c r="C8" s="16" t="str">
        <f>data!I$55</f>
        <v>6150</v>
      </c>
      <c r="D8" s="16" t="s">
        <v>1121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021</v>
      </c>
      <c r="B9" s="224" t="str">
        <f>RIGHT(data!$C$96,4)</f>
        <v>2021</v>
      </c>
      <c r="C9" s="16" t="str">
        <f>data!J$55</f>
        <v>6170</v>
      </c>
      <c r="D9" s="16" t="s">
        <v>1121</v>
      </c>
      <c r="E9" s="222">
        <f>ROUND(data!J59,0)</f>
        <v>88</v>
      </c>
      <c r="F9" s="212">
        <f>ROUND(data!J60,2)</f>
        <v>0.89</v>
      </c>
      <c r="G9" s="222">
        <f>ROUND(data!J61,0)</f>
        <v>94209</v>
      </c>
      <c r="H9" s="222">
        <f>ROUND(data!J62,0)</f>
        <v>24095</v>
      </c>
      <c r="I9" s="222">
        <f>ROUND(data!J63,0)</f>
        <v>0</v>
      </c>
      <c r="J9" s="222">
        <f>ROUND(data!J64,0)</f>
        <v>5968</v>
      </c>
      <c r="K9" s="222">
        <f>ROUND(data!J65,0)</f>
        <v>116</v>
      </c>
      <c r="L9" s="222">
        <f>ROUND(data!J66,0)</f>
        <v>6645</v>
      </c>
      <c r="M9" s="66">
        <f>ROUND(data!J67,0)</f>
        <v>0</v>
      </c>
      <c r="N9" s="222">
        <f>ROUND(data!J68,0)</f>
        <v>102</v>
      </c>
      <c r="O9" s="222">
        <f>ROUND(data!J69,0)</f>
        <v>2111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2111</v>
      </c>
      <c r="AD9" s="222">
        <f>ROUND(data!J84,0)</f>
        <v>0</v>
      </c>
      <c r="AE9" s="222">
        <f>ROUND(data!J89,0)</f>
        <v>218832</v>
      </c>
      <c r="AF9" s="222">
        <f>ROUND(data!J87,0)</f>
        <v>218106</v>
      </c>
      <c r="AG9" s="222">
        <f>IF(data!J90&gt;0,ROUND(data!J90,0),0)</f>
        <v>240</v>
      </c>
      <c r="AH9" s="222">
        <f>IF(data!J91&gt;0,ROUND(data!J91,0),0)</f>
        <v>251</v>
      </c>
      <c r="AI9" s="222">
        <f>IF(data!J92&gt;0,ROUND(data!J92,0),0)</f>
        <v>985</v>
      </c>
      <c r="AJ9" s="222">
        <f>IF(data!J93&gt;0,ROUND(data!J93,0),0)</f>
        <v>273</v>
      </c>
      <c r="AK9" s="212">
        <f>IF(data!J94&gt;0,ROUND(data!J94,2),0)</f>
        <v>0.77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021</v>
      </c>
      <c r="B10" s="224" t="str">
        <f>RIGHT(data!$C$96,4)</f>
        <v>2021</v>
      </c>
      <c r="C10" s="16" t="str">
        <f>data!K$55</f>
        <v>6200</v>
      </c>
      <c r="D10" s="16" t="s">
        <v>1121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021</v>
      </c>
      <c r="B11" s="224" t="str">
        <f>RIGHT(data!$C$96,4)</f>
        <v>2021</v>
      </c>
      <c r="C11" s="16" t="str">
        <f>data!L$55</f>
        <v>6210</v>
      </c>
      <c r="D11" s="16" t="s">
        <v>1121</v>
      </c>
      <c r="E11" s="222">
        <f>ROUND(data!L59,0)</f>
        <v>433</v>
      </c>
      <c r="F11" s="212">
        <f>ROUND(data!L60,2)</f>
        <v>4.38</v>
      </c>
      <c r="G11" s="222">
        <f>ROUND(data!L61,0)</f>
        <v>463551</v>
      </c>
      <c r="H11" s="222">
        <f>ROUND(data!L62,0)</f>
        <v>118557</v>
      </c>
      <c r="I11" s="222">
        <f>ROUND(data!L63,0)</f>
        <v>0</v>
      </c>
      <c r="J11" s="222">
        <f>ROUND(data!L64,0)</f>
        <v>29366</v>
      </c>
      <c r="K11" s="222">
        <f>ROUND(data!L65,0)</f>
        <v>569</v>
      </c>
      <c r="L11" s="222">
        <f>ROUND(data!L66,0)</f>
        <v>32697</v>
      </c>
      <c r="M11" s="66">
        <f>ROUND(data!L67,0)</f>
        <v>0</v>
      </c>
      <c r="N11" s="222">
        <f>ROUND(data!L68,0)</f>
        <v>504</v>
      </c>
      <c r="O11" s="222">
        <f>ROUND(data!L69,0)</f>
        <v>10386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10386</v>
      </c>
      <c r="AD11" s="222">
        <f>ROUND(data!L84,0)</f>
        <v>0</v>
      </c>
      <c r="AE11" s="222">
        <f>ROUND(data!L89,0)</f>
        <v>546200</v>
      </c>
      <c r="AF11" s="222">
        <f>ROUND(data!L87,0)</f>
        <v>546200</v>
      </c>
      <c r="AG11" s="222">
        <f>IF(data!L90&gt;0,ROUND(data!L90,0),0)</f>
        <v>1181</v>
      </c>
      <c r="AH11" s="222">
        <f>IF(data!L91&gt;0,ROUND(data!L91,0),0)</f>
        <v>1233</v>
      </c>
      <c r="AI11" s="222">
        <f>IF(data!L92&gt;0,ROUND(data!L92,0),0)</f>
        <v>4845</v>
      </c>
      <c r="AJ11" s="222">
        <f>IF(data!L93&gt;0,ROUND(data!L93,0),0)</f>
        <v>1341</v>
      </c>
      <c r="AK11" s="212">
        <f>IF(data!L94&gt;0,ROUND(data!L94,2),0)</f>
        <v>3.78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021</v>
      </c>
      <c r="B12" s="224" t="str">
        <f>RIGHT(data!$C$96,4)</f>
        <v>2021</v>
      </c>
      <c r="C12" s="16" t="str">
        <f>data!M$55</f>
        <v>6330</v>
      </c>
      <c r="D12" s="16" t="s">
        <v>1121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021</v>
      </c>
      <c r="B13" s="224" t="str">
        <f>RIGHT(data!$C$96,4)</f>
        <v>2021</v>
      </c>
      <c r="C13" s="16" t="str">
        <f>data!N$55</f>
        <v>6400</v>
      </c>
      <c r="D13" s="16" t="s">
        <v>1121</v>
      </c>
      <c r="E13" s="222">
        <f>ROUND(data!N59,0)</f>
        <v>12455</v>
      </c>
      <c r="F13" s="212">
        <f>ROUND(data!N60,2)</f>
        <v>43.52</v>
      </c>
      <c r="G13" s="222">
        <f>ROUND(data!N61,0)</f>
        <v>2813037</v>
      </c>
      <c r="H13" s="222">
        <f>ROUND(data!N62,0)</f>
        <v>719458</v>
      </c>
      <c r="I13" s="222">
        <f>ROUND(data!N63,0)</f>
        <v>400</v>
      </c>
      <c r="J13" s="222">
        <f>ROUND(data!N64,0)</f>
        <v>146141</v>
      </c>
      <c r="K13" s="222">
        <f>ROUND(data!N65,0)</f>
        <v>0</v>
      </c>
      <c r="L13" s="222">
        <f>ROUND(data!N66,0)</f>
        <v>34835</v>
      </c>
      <c r="M13" s="66">
        <f>ROUND(data!N67,0)</f>
        <v>0</v>
      </c>
      <c r="N13" s="222">
        <f>ROUND(data!N68,0)</f>
        <v>0</v>
      </c>
      <c r="O13" s="222">
        <f>ROUND(data!N69,0)</f>
        <v>1698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1698</v>
      </c>
      <c r="AD13" s="222">
        <f>ROUND(data!N84,0)</f>
        <v>0</v>
      </c>
      <c r="AE13" s="222">
        <f>ROUND(data!N89,0)</f>
        <v>4428194</v>
      </c>
      <c r="AF13" s="222">
        <f>ROUND(data!N87,0)</f>
        <v>4428194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101282</v>
      </c>
      <c r="AJ13" s="222">
        <f>IF(data!N93&gt;0,ROUND(data!N93,0),0)</f>
        <v>9229</v>
      </c>
      <c r="AK13" s="212">
        <f>IF(data!N94&gt;0,ROUND(data!N94,2),0)</f>
        <v>37.840000000000003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021</v>
      </c>
      <c r="B14" s="224" t="str">
        <f>RIGHT(data!$C$96,4)</f>
        <v>2021</v>
      </c>
      <c r="C14" s="16" t="str">
        <f>data!O$55</f>
        <v>7010</v>
      </c>
      <c r="D14" s="16" t="s">
        <v>1121</v>
      </c>
      <c r="E14" s="222">
        <f>ROUND(data!O59,0)</f>
        <v>62</v>
      </c>
      <c r="F14" s="212">
        <f>ROUND(data!O60,2)</f>
        <v>2.36</v>
      </c>
      <c r="G14" s="222">
        <f>ROUND(data!O61,0)</f>
        <v>401064</v>
      </c>
      <c r="H14" s="222">
        <f>ROUND(data!O62,0)</f>
        <v>102576</v>
      </c>
      <c r="I14" s="222">
        <f>ROUND(data!O63,0)</f>
        <v>0</v>
      </c>
      <c r="J14" s="222">
        <f>ROUND(data!O64,0)</f>
        <v>35218</v>
      </c>
      <c r="K14" s="222">
        <f>ROUND(data!O65,0)</f>
        <v>0</v>
      </c>
      <c r="L14" s="222">
        <f>ROUND(data!O66,0)</f>
        <v>3282</v>
      </c>
      <c r="M14" s="66">
        <f>ROUND(data!O67,0)</f>
        <v>0</v>
      </c>
      <c r="N14" s="222">
        <f>ROUND(data!O68,0)</f>
        <v>0</v>
      </c>
      <c r="O14" s="222">
        <f>ROUND(data!O69,0)</f>
        <v>1575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1575</v>
      </c>
      <c r="AD14" s="222">
        <f>ROUND(data!O84,0)</f>
        <v>0</v>
      </c>
      <c r="AE14" s="222">
        <f>ROUND(data!O89,0)</f>
        <v>650340</v>
      </c>
      <c r="AF14" s="222">
        <f>ROUND(data!O87,0)</f>
        <v>545360</v>
      </c>
      <c r="AG14" s="222">
        <f>IF(data!O90&gt;0,ROUND(data!O90,0),0)</f>
        <v>1132</v>
      </c>
      <c r="AH14" s="222">
        <f>IF(data!O91&gt;0,ROUND(data!O91,0),0)</f>
        <v>0</v>
      </c>
      <c r="AI14" s="222">
        <f>IF(data!O92&gt;0,ROUND(data!O92,0),0)</f>
        <v>3188</v>
      </c>
      <c r="AJ14" s="222">
        <f>IF(data!O93&gt;0,ROUND(data!O93,0),0)</f>
        <v>462</v>
      </c>
      <c r="AK14" s="212">
        <f>IF(data!O94&gt;0,ROUND(data!O94,2),0)</f>
        <v>2.36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021</v>
      </c>
      <c r="B15" s="224" t="str">
        <f>RIGHT(data!$C$96,4)</f>
        <v>2021</v>
      </c>
      <c r="C15" s="16" t="str">
        <f>data!P$55</f>
        <v>7020</v>
      </c>
      <c r="D15" s="16" t="s">
        <v>1121</v>
      </c>
      <c r="E15" s="222">
        <f>ROUND(data!P59,0)</f>
        <v>24392</v>
      </c>
      <c r="F15" s="212">
        <f>ROUND(data!P60,2)</f>
        <v>7.79</v>
      </c>
      <c r="G15" s="222">
        <f>ROUND(data!P61,0)</f>
        <v>769700</v>
      </c>
      <c r="H15" s="222">
        <f>ROUND(data!P62,0)</f>
        <v>196857</v>
      </c>
      <c r="I15" s="222">
        <f>ROUND(data!P63,0)</f>
        <v>0</v>
      </c>
      <c r="J15" s="222">
        <f>ROUND(data!P64,0)</f>
        <v>365804</v>
      </c>
      <c r="K15" s="222">
        <f>ROUND(data!P65,0)</f>
        <v>0</v>
      </c>
      <c r="L15" s="222">
        <f>ROUND(data!P66,0)</f>
        <v>82801</v>
      </c>
      <c r="M15" s="66">
        <f>ROUND(data!P67,0)</f>
        <v>0</v>
      </c>
      <c r="N15" s="222">
        <f>ROUND(data!P68,0)</f>
        <v>0</v>
      </c>
      <c r="O15" s="222">
        <f>ROUND(data!P69,0)</f>
        <v>1963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1963</v>
      </c>
      <c r="AD15" s="222">
        <f>ROUND(data!P84,0)</f>
        <v>0</v>
      </c>
      <c r="AE15" s="222">
        <f>ROUND(data!P89,0)</f>
        <v>3699289</v>
      </c>
      <c r="AF15" s="222">
        <f>ROUND(data!P87,0)</f>
        <v>233209</v>
      </c>
      <c r="AG15" s="222">
        <f>IF(data!P90&gt;0,ROUND(data!P90,0),0)</f>
        <v>4746</v>
      </c>
      <c r="AH15" s="222">
        <f>IF(data!P91&gt;0,ROUND(data!P91,0),0)</f>
        <v>0</v>
      </c>
      <c r="AI15" s="222">
        <f>IF(data!P92&gt;0,ROUND(data!P92,0),0)</f>
        <v>18832</v>
      </c>
      <c r="AJ15" s="222">
        <f>IF(data!P93&gt;0,ROUND(data!P93,0),0)</f>
        <v>2760</v>
      </c>
      <c r="AK15" s="212">
        <f>IF(data!P94&gt;0,ROUND(data!P94,2),0)</f>
        <v>4.4800000000000004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021</v>
      </c>
      <c r="B16" s="224" t="str">
        <f>RIGHT(data!$C$96,4)</f>
        <v>2021</v>
      </c>
      <c r="C16" s="16" t="str">
        <f>data!Q$55</f>
        <v>7030</v>
      </c>
      <c r="D16" s="16" t="s">
        <v>1121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021</v>
      </c>
      <c r="B17" s="224" t="str">
        <f>RIGHT(data!$C$96,4)</f>
        <v>2021</v>
      </c>
      <c r="C17" s="16" t="str">
        <f>data!R$55</f>
        <v>7040</v>
      </c>
      <c r="D17" s="16" t="s">
        <v>1121</v>
      </c>
      <c r="E17" s="222">
        <f>ROUND(data!R59,0)</f>
        <v>24392</v>
      </c>
      <c r="F17" s="212">
        <f>ROUND(data!R60,2)</f>
        <v>1.85</v>
      </c>
      <c r="G17" s="222">
        <f>ROUND(data!R61,0)</f>
        <v>483310</v>
      </c>
      <c r="H17" s="222">
        <f>ROUND(data!R62,0)</f>
        <v>123611</v>
      </c>
      <c r="I17" s="222">
        <f>ROUND(data!R63,0)</f>
        <v>3240</v>
      </c>
      <c r="J17" s="222">
        <f>ROUND(data!R64,0)</f>
        <v>146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9591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9591</v>
      </c>
      <c r="AD17" s="222">
        <f>ROUND(data!R84,0)</f>
        <v>0</v>
      </c>
      <c r="AE17" s="222">
        <f>ROUND(data!R89,0)</f>
        <v>1332904</v>
      </c>
      <c r="AF17" s="222">
        <f>ROUND(data!R87,0)</f>
        <v>115083</v>
      </c>
      <c r="AG17" s="222">
        <f>IF(data!R90&gt;0,ROUND(data!R90,0),0)</f>
        <v>460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021</v>
      </c>
      <c r="B18" s="224" t="str">
        <f>RIGHT(data!$C$96,4)</f>
        <v>2021</v>
      </c>
      <c r="C18" s="16" t="str">
        <f>data!S$55</f>
        <v>7050</v>
      </c>
      <c r="D18" s="16" t="s">
        <v>1121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730028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95970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95970</v>
      </c>
      <c r="AD18" s="222">
        <f>ROUND(data!S84,0)</f>
        <v>0</v>
      </c>
      <c r="AE18" s="222">
        <f>ROUND(data!S89,0)</f>
        <v>2199138</v>
      </c>
      <c r="AF18" s="222">
        <f>ROUND(data!S87,0)</f>
        <v>186854</v>
      </c>
      <c r="AG18" s="222">
        <f>IF(data!S90&gt;0,ROUND(data!S90,0),0)</f>
        <v>542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021</v>
      </c>
      <c r="B19" s="224" t="str">
        <f>RIGHT(data!$C$96,4)</f>
        <v>2021</v>
      </c>
      <c r="C19" s="16" t="str">
        <f>data!T$55</f>
        <v>7060</v>
      </c>
      <c r="D19" s="16" t="s">
        <v>1121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021</v>
      </c>
      <c r="B20" s="224" t="str">
        <f>RIGHT(data!$C$96,4)</f>
        <v>2021</v>
      </c>
      <c r="C20" s="16" t="str">
        <f>data!U$55</f>
        <v>7070</v>
      </c>
      <c r="D20" s="16" t="s">
        <v>1121</v>
      </c>
      <c r="E20" s="222">
        <f>ROUND(data!U59,0)</f>
        <v>83370</v>
      </c>
      <c r="F20" s="212">
        <f>ROUND(data!U60,2)</f>
        <v>11.44</v>
      </c>
      <c r="G20" s="222">
        <f>ROUND(data!U61,0)</f>
        <v>782967</v>
      </c>
      <c r="H20" s="222">
        <f>ROUND(data!U62,0)</f>
        <v>200250</v>
      </c>
      <c r="I20" s="222">
        <f>ROUND(data!U63,0)</f>
        <v>9100</v>
      </c>
      <c r="J20" s="222">
        <f>ROUND(data!U64,0)</f>
        <v>709029</v>
      </c>
      <c r="K20" s="222">
        <f>ROUND(data!U65,0)</f>
        <v>0</v>
      </c>
      <c r="L20" s="222">
        <f>ROUND(data!U66,0)</f>
        <v>607569</v>
      </c>
      <c r="M20" s="66">
        <f>ROUND(data!U67,0)</f>
        <v>0</v>
      </c>
      <c r="N20" s="222">
        <f>ROUND(data!U68,0)</f>
        <v>0</v>
      </c>
      <c r="O20" s="222">
        <f>ROUND(data!U69,0)</f>
        <v>24883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24883</v>
      </c>
      <c r="AD20" s="222">
        <f>ROUND(data!U84,0)</f>
        <v>0</v>
      </c>
      <c r="AE20" s="222">
        <f>ROUND(data!U89,0)</f>
        <v>7285977</v>
      </c>
      <c r="AF20" s="222">
        <f>ROUND(data!U87,0)</f>
        <v>637797</v>
      </c>
      <c r="AG20" s="222">
        <f>IF(data!U90&gt;0,ROUND(data!U90,0),0)</f>
        <v>1661</v>
      </c>
      <c r="AH20" s="222">
        <f>IF(data!U91&gt;0,ROUND(data!U91,0),0)</f>
        <v>0</v>
      </c>
      <c r="AI20" s="222">
        <f>IF(data!U92&gt;0,ROUND(data!U92,0),0)</f>
        <v>6094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021</v>
      </c>
      <c r="B21" s="224" t="str">
        <f>RIGHT(data!$C$96,4)</f>
        <v>2021</v>
      </c>
      <c r="C21" s="16" t="str">
        <f>data!V$55</f>
        <v>7110</v>
      </c>
      <c r="D21" s="16" t="s">
        <v>1121</v>
      </c>
      <c r="E21" s="222">
        <f>ROUND(data!V59,0)</f>
        <v>1910</v>
      </c>
      <c r="F21" s="212">
        <f>ROUND(data!V60,2)</f>
        <v>0.33</v>
      </c>
      <c r="G21" s="222">
        <f>ROUND(data!V61,0)</f>
        <v>29544</v>
      </c>
      <c r="H21" s="222">
        <f>ROUND(data!V62,0)</f>
        <v>7556</v>
      </c>
      <c r="I21" s="222">
        <f>ROUND(data!V63,0)</f>
        <v>5674</v>
      </c>
      <c r="J21" s="222">
        <f>ROUND(data!V64,0)</f>
        <v>2469</v>
      </c>
      <c r="K21" s="222">
        <f>ROUND(data!V65,0)</f>
        <v>198</v>
      </c>
      <c r="L21" s="222">
        <f>ROUND(data!V66,0)</f>
        <v>5028</v>
      </c>
      <c r="M21" s="66">
        <f>ROUND(data!V67,0)</f>
        <v>0</v>
      </c>
      <c r="N21" s="222">
        <f>ROUND(data!V68,0)</f>
        <v>0</v>
      </c>
      <c r="O21" s="222">
        <f>ROUND(data!V69,0)</f>
        <v>167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167</v>
      </c>
      <c r="AD21" s="222">
        <f>ROUND(data!V84,0)</f>
        <v>0</v>
      </c>
      <c r="AE21" s="222">
        <f>ROUND(data!V89,0)</f>
        <v>325842</v>
      </c>
      <c r="AF21" s="222">
        <f>ROUND(data!V87,0)</f>
        <v>13600</v>
      </c>
      <c r="AG21" s="222">
        <f>IF(data!V90&gt;0,ROUND(data!V90,0),0)</f>
        <v>107</v>
      </c>
      <c r="AH21" s="222">
        <f>IF(data!V91&gt;0,ROUND(data!V91,0),0)</f>
        <v>0</v>
      </c>
      <c r="AI21" s="222">
        <f>IF(data!V92&gt;0,ROUND(data!V92,0),0)</f>
        <v>271</v>
      </c>
      <c r="AJ21" s="222">
        <f>IF(data!V93&gt;0,ROUND(data!V93,0),0)</f>
        <v>69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021</v>
      </c>
      <c r="B22" s="224" t="str">
        <f>RIGHT(data!$C$96,4)</f>
        <v>2021</v>
      </c>
      <c r="C22" s="16" t="str">
        <f>data!W$55</f>
        <v>7120</v>
      </c>
      <c r="D22" s="16" t="s">
        <v>1121</v>
      </c>
      <c r="E22" s="222">
        <f>ROUND(data!W59,0)</f>
        <v>4506</v>
      </c>
      <c r="F22" s="212">
        <f>ROUND(data!W60,2)</f>
        <v>1.25</v>
      </c>
      <c r="G22" s="222">
        <f>ROUND(data!W61,0)</f>
        <v>112235</v>
      </c>
      <c r="H22" s="222">
        <f>ROUND(data!W62,0)</f>
        <v>28705</v>
      </c>
      <c r="I22" s="222">
        <f>ROUND(data!W63,0)</f>
        <v>21557</v>
      </c>
      <c r="J22" s="222">
        <f>ROUND(data!W64,0)</f>
        <v>9378</v>
      </c>
      <c r="K22" s="222">
        <f>ROUND(data!W65,0)</f>
        <v>751</v>
      </c>
      <c r="L22" s="222">
        <f>ROUND(data!W66,0)</f>
        <v>269702</v>
      </c>
      <c r="M22" s="66">
        <f>ROUND(data!W67,0)</f>
        <v>0</v>
      </c>
      <c r="N22" s="222">
        <f>ROUND(data!W68,0)</f>
        <v>0</v>
      </c>
      <c r="O22" s="222">
        <f>ROUND(data!W69,0)</f>
        <v>635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635</v>
      </c>
      <c r="AD22" s="222">
        <f>ROUND(data!W84,0)</f>
        <v>0</v>
      </c>
      <c r="AE22" s="222">
        <f>ROUND(data!W89,0)</f>
        <v>1237856</v>
      </c>
      <c r="AF22" s="222">
        <f>ROUND(data!W87,0)</f>
        <v>17608</v>
      </c>
      <c r="AG22" s="222">
        <f>IF(data!W90&gt;0,ROUND(data!W90,0),0)</f>
        <v>406</v>
      </c>
      <c r="AH22" s="222">
        <f>IF(data!W91&gt;0,ROUND(data!W91,0),0)</f>
        <v>0</v>
      </c>
      <c r="AI22" s="222">
        <f>IF(data!W92&gt;0,ROUND(data!W92,0),0)</f>
        <v>1029</v>
      </c>
      <c r="AJ22" s="222">
        <f>IF(data!W93&gt;0,ROUND(data!W93,0),0)</f>
        <v>262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021</v>
      </c>
      <c r="B23" s="224" t="str">
        <f>RIGHT(data!$C$96,4)</f>
        <v>2021</v>
      </c>
      <c r="C23" s="16" t="str">
        <f>data!X$55</f>
        <v>7130</v>
      </c>
      <c r="D23" s="16" t="s">
        <v>1121</v>
      </c>
      <c r="E23" s="222">
        <f>ROUND(data!X59,0)</f>
        <v>19821</v>
      </c>
      <c r="F23" s="212">
        <f>ROUND(data!X60,2)</f>
        <v>3.24</v>
      </c>
      <c r="G23" s="222">
        <f>ROUND(data!X61,0)</f>
        <v>290295</v>
      </c>
      <c r="H23" s="222">
        <f>ROUND(data!X62,0)</f>
        <v>74245</v>
      </c>
      <c r="I23" s="222">
        <f>ROUND(data!X63,0)</f>
        <v>55756</v>
      </c>
      <c r="J23" s="222">
        <f>ROUND(data!X64,0)</f>
        <v>24255</v>
      </c>
      <c r="K23" s="222">
        <f>ROUND(data!X65,0)</f>
        <v>1943</v>
      </c>
      <c r="L23" s="222">
        <f>ROUND(data!X66,0)</f>
        <v>73358</v>
      </c>
      <c r="M23" s="66">
        <f>ROUND(data!X67,0)</f>
        <v>0</v>
      </c>
      <c r="N23" s="222">
        <f>ROUND(data!X68,0)</f>
        <v>0</v>
      </c>
      <c r="O23" s="222">
        <f>ROUND(data!X69,0)</f>
        <v>1643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1643</v>
      </c>
      <c r="AD23" s="222">
        <f>ROUND(data!X84,0)</f>
        <v>0</v>
      </c>
      <c r="AE23" s="222">
        <f>ROUND(data!X89,0)</f>
        <v>3201724</v>
      </c>
      <c r="AF23" s="222">
        <f>ROUND(data!X87,0)</f>
        <v>184335</v>
      </c>
      <c r="AG23" s="222">
        <f>IF(data!X90&gt;0,ROUND(data!X90,0),0)</f>
        <v>1051</v>
      </c>
      <c r="AH23" s="222">
        <f>IF(data!X91&gt;0,ROUND(data!X91,0),0)</f>
        <v>0</v>
      </c>
      <c r="AI23" s="222">
        <f>IF(data!X92&gt;0,ROUND(data!X92,0),0)</f>
        <v>2661</v>
      </c>
      <c r="AJ23" s="222">
        <f>IF(data!X93&gt;0,ROUND(data!X93,0),0)</f>
        <v>678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021</v>
      </c>
      <c r="B24" s="224" t="str">
        <f>RIGHT(data!$C$96,4)</f>
        <v>2021</v>
      </c>
      <c r="C24" s="16" t="str">
        <f>data!Y$55</f>
        <v>7140</v>
      </c>
      <c r="D24" s="16" t="s">
        <v>1121</v>
      </c>
      <c r="E24" s="222">
        <f>ROUND(data!Y59,0)</f>
        <v>18500</v>
      </c>
      <c r="F24" s="212">
        <f>ROUND(data!Y60,2)</f>
        <v>3.52</v>
      </c>
      <c r="G24" s="222">
        <f>ROUND(data!Y61,0)</f>
        <v>314984</v>
      </c>
      <c r="H24" s="222">
        <f>ROUND(data!Y62,0)</f>
        <v>80560</v>
      </c>
      <c r="I24" s="222">
        <f>ROUND(data!Y63,0)</f>
        <v>60498</v>
      </c>
      <c r="J24" s="222">
        <f>ROUND(data!Y64,0)</f>
        <v>26318</v>
      </c>
      <c r="K24" s="222">
        <f>ROUND(data!Y65,0)</f>
        <v>2109</v>
      </c>
      <c r="L24" s="222">
        <f>ROUND(data!Y66,0)</f>
        <v>115033</v>
      </c>
      <c r="M24" s="66">
        <f>ROUND(data!Y67,0)</f>
        <v>0</v>
      </c>
      <c r="N24" s="222">
        <f>ROUND(data!Y68,0)</f>
        <v>0</v>
      </c>
      <c r="O24" s="222">
        <f>ROUND(data!Y69,0)</f>
        <v>1784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1784</v>
      </c>
      <c r="AD24" s="222">
        <f>ROUND(data!Y84,0)</f>
        <v>0</v>
      </c>
      <c r="AE24" s="222">
        <f>ROUND(data!Y89,0)</f>
        <v>3474024</v>
      </c>
      <c r="AF24" s="222">
        <f>ROUND(data!Y87,0)</f>
        <v>76614</v>
      </c>
      <c r="AG24" s="222">
        <f>IF(data!Y90&gt;0,ROUND(data!Y90,0),0)</f>
        <v>1141</v>
      </c>
      <c r="AH24" s="222">
        <f>IF(data!Y91&gt;0,ROUND(data!Y91,0),0)</f>
        <v>0</v>
      </c>
      <c r="AI24" s="222">
        <f>IF(data!Y92&gt;0,ROUND(data!Y92,0),0)</f>
        <v>2886</v>
      </c>
      <c r="AJ24" s="222">
        <f>IF(data!Y93&gt;0,ROUND(data!Y93,0),0)</f>
        <v>735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021</v>
      </c>
      <c r="B25" s="224" t="str">
        <f>RIGHT(data!$C$96,4)</f>
        <v>2021</v>
      </c>
      <c r="C25" s="16" t="str">
        <f>data!Z$55</f>
        <v>7150</v>
      </c>
      <c r="D25" s="16" t="s">
        <v>1121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021</v>
      </c>
      <c r="B26" s="224" t="str">
        <f>RIGHT(data!$C$96,4)</f>
        <v>2021</v>
      </c>
      <c r="C26" s="16" t="str">
        <f>data!AA$55</f>
        <v>7160</v>
      </c>
      <c r="D26" s="16" t="s">
        <v>1121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021</v>
      </c>
      <c r="B27" s="224" t="str">
        <f>RIGHT(data!$C$96,4)</f>
        <v>2021</v>
      </c>
      <c r="C27" s="16" t="str">
        <f>data!AB$55</f>
        <v>7170</v>
      </c>
      <c r="D27" s="16" t="s">
        <v>1121</v>
      </c>
      <c r="E27" s="222"/>
      <c r="F27" s="212">
        <f>ROUND(data!AB60,2)</f>
        <v>1.98</v>
      </c>
      <c r="G27" s="222">
        <f>ROUND(data!AB61,0)</f>
        <v>271366</v>
      </c>
      <c r="H27" s="222">
        <f>ROUND(data!AB62,0)</f>
        <v>69404</v>
      </c>
      <c r="I27" s="222">
        <f>ROUND(data!AB63,0)</f>
        <v>79802</v>
      </c>
      <c r="J27" s="222">
        <f>ROUND(data!AB64,0)</f>
        <v>1957135</v>
      </c>
      <c r="K27" s="222">
        <f>ROUND(data!AB65,0)</f>
        <v>10060</v>
      </c>
      <c r="L27" s="222">
        <f>ROUND(data!AB66,0)</f>
        <v>919327</v>
      </c>
      <c r="M27" s="66">
        <f>ROUND(data!AB67,0)</f>
        <v>0</v>
      </c>
      <c r="N27" s="222">
        <f>ROUND(data!AB68,0)</f>
        <v>47629</v>
      </c>
      <c r="O27" s="222">
        <f>ROUND(data!AB69,0)</f>
        <v>45252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45252</v>
      </c>
      <c r="AD27" s="222">
        <f>ROUND(data!AB84,0)</f>
        <v>0</v>
      </c>
      <c r="AE27" s="222">
        <f>ROUND(data!AB89,0)</f>
        <v>7326630</v>
      </c>
      <c r="AF27" s="222">
        <f>ROUND(data!AB87,0)</f>
        <v>1486409</v>
      </c>
      <c r="AG27" s="222">
        <f>IF(data!AB90&gt;0,ROUND(data!AB90,0),0)</f>
        <v>330</v>
      </c>
      <c r="AH27" s="222">
        <f>IF(data!AB91&gt;0,ROUND(data!AB91,0),0)</f>
        <v>0</v>
      </c>
      <c r="AI27" s="222">
        <f>IF(data!AB92&gt;0,ROUND(data!AB92,0),0)</f>
        <v>811</v>
      </c>
      <c r="AJ27" s="222">
        <f>IF(data!AB93&gt;0,ROUND(data!AB93,0),0)</f>
        <v>0</v>
      </c>
      <c r="AK27" s="212">
        <f>IF(data!AB94&gt;0,ROUND(data!AB94,2),0)</f>
        <v>1.19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021</v>
      </c>
      <c r="B28" s="224" t="str">
        <f>RIGHT(data!$C$96,4)</f>
        <v>2021</v>
      </c>
      <c r="C28" s="16" t="str">
        <f>data!AC$55</f>
        <v>7180</v>
      </c>
      <c r="D28" s="16" t="s">
        <v>1121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021</v>
      </c>
      <c r="B29" s="224" t="str">
        <f>RIGHT(data!$C$96,4)</f>
        <v>2021</v>
      </c>
      <c r="C29" s="16" t="str">
        <f>data!AD$55</f>
        <v>7190</v>
      </c>
      <c r="D29" s="16" t="s">
        <v>1121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021</v>
      </c>
      <c r="B30" s="224" t="str">
        <f>RIGHT(data!$C$96,4)</f>
        <v>2021</v>
      </c>
      <c r="C30" s="16" t="str">
        <f>data!AE$55</f>
        <v>7200</v>
      </c>
      <c r="D30" s="16" t="s">
        <v>1121</v>
      </c>
      <c r="E30" s="222">
        <f>ROUND(data!AE59,0)</f>
        <v>34058</v>
      </c>
      <c r="F30" s="212">
        <f>ROUND(data!AE60,2)</f>
        <v>9.34</v>
      </c>
      <c r="G30" s="222">
        <f>ROUND(data!AE61,0)</f>
        <v>752203</v>
      </c>
      <c r="H30" s="222">
        <f>ROUND(data!AE62,0)</f>
        <v>192382</v>
      </c>
      <c r="I30" s="222">
        <f>ROUND(data!AE63,0)</f>
        <v>55053</v>
      </c>
      <c r="J30" s="222">
        <f>ROUND(data!AE64,0)</f>
        <v>34575</v>
      </c>
      <c r="K30" s="222">
        <f>ROUND(data!AE65,0)</f>
        <v>0</v>
      </c>
      <c r="L30" s="222">
        <f>ROUND(data!AE66,0)</f>
        <v>21240</v>
      </c>
      <c r="M30" s="66">
        <f>ROUND(data!AE67,0)</f>
        <v>0</v>
      </c>
      <c r="N30" s="222">
        <f>ROUND(data!AE68,0)</f>
        <v>0</v>
      </c>
      <c r="O30" s="222">
        <f>ROUND(data!AE69,0)</f>
        <v>3580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3580</v>
      </c>
      <c r="AD30" s="222">
        <f>ROUND(data!AE84,0)</f>
        <v>0</v>
      </c>
      <c r="AE30" s="222">
        <f>ROUND(data!AE89,0)</f>
        <v>2965882</v>
      </c>
      <c r="AF30" s="222">
        <f>ROUND(data!AE87,0)</f>
        <v>254327</v>
      </c>
      <c r="AG30" s="222">
        <f>IF(data!AE90&gt;0,ROUND(data!AE90,0),0)</f>
        <v>4256</v>
      </c>
      <c r="AH30" s="222">
        <f>IF(data!AE91&gt;0,ROUND(data!AE91,0),0)</f>
        <v>0</v>
      </c>
      <c r="AI30" s="222">
        <f>IF(data!AE92&gt;0,ROUND(data!AE92,0),0)</f>
        <v>5396</v>
      </c>
      <c r="AJ30" s="222">
        <f>IF(data!AE93&gt;0,ROUND(data!AE93,0),0)</f>
        <v>1642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021</v>
      </c>
      <c r="B31" s="224" t="str">
        <f>RIGHT(data!$C$96,4)</f>
        <v>2021</v>
      </c>
      <c r="C31" s="16" t="str">
        <f>data!AF$55</f>
        <v>7220</v>
      </c>
      <c r="D31" s="16" t="s">
        <v>1121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021</v>
      </c>
      <c r="B32" s="224" t="str">
        <f>RIGHT(data!$C$96,4)</f>
        <v>2021</v>
      </c>
      <c r="C32" s="16" t="str">
        <f>data!AG$55</f>
        <v>7230</v>
      </c>
      <c r="D32" s="16" t="s">
        <v>1121</v>
      </c>
      <c r="E32" s="222">
        <f>ROUND(data!AG59,0)</f>
        <v>8781</v>
      </c>
      <c r="F32" s="212">
        <f>ROUND(data!AG60,2)</f>
        <v>15.87</v>
      </c>
      <c r="G32" s="222">
        <f>ROUND(data!AG61,0)</f>
        <v>2605186</v>
      </c>
      <c r="H32" s="222">
        <f>ROUND(data!AG62,0)</f>
        <v>666298</v>
      </c>
      <c r="I32" s="222">
        <f>ROUND(data!AG63,0)</f>
        <v>394262</v>
      </c>
      <c r="J32" s="222">
        <f>ROUND(data!AG64,0)</f>
        <v>141307</v>
      </c>
      <c r="K32" s="222">
        <f>ROUND(data!AG65,0)</f>
        <v>0</v>
      </c>
      <c r="L32" s="222">
        <f>ROUND(data!AG66,0)</f>
        <v>204628</v>
      </c>
      <c r="M32" s="66">
        <f>ROUND(data!AG67,0)</f>
        <v>0</v>
      </c>
      <c r="N32" s="222">
        <f>ROUND(data!AG68,0)</f>
        <v>0</v>
      </c>
      <c r="O32" s="222">
        <f>ROUND(data!AG69,0)</f>
        <v>4481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4481</v>
      </c>
      <c r="AD32" s="222">
        <f>ROUND(data!AG84,0)</f>
        <v>0</v>
      </c>
      <c r="AE32" s="222">
        <f>ROUND(data!AG89,0)</f>
        <v>11048784</v>
      </c>
      <c r="AF32" s="222">
        <f>ROUND(data!AG87,0)</f>
        <v>408709</v>
      </c>
      <c r="AG32" s="222">
        <f>IF(data!AG90&gt;0,ROUND(data!AG90,0),0)</f>
        <v>2445</v>
      </c>
      <c r="AH32" s="222">
        <f>IF(data!AG91&gt;0,ROUND(data!AG91,0),0)</f>
        <v>0</v>
      </c>
      <c r="AI32" s="222">
        <f>IF(data!AG92&gt;0,ROUND(data!AG92,0),0)</f>
        <v>16529</v>
      </c>
      <c r="AJ32" s="222">
        <f>IF(data!AG93&gt;0,ROUND(data!AG93,0),0)</f>
        <v>4656</v>
      </c>
      <c r="AK32" s="212">
        <f>IF(data!AG94&gt;0,ROUND(data!AG94,2),0)</f>
        <v>12.42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021</v>
      </c>
      <c r="B33" s="224" t="str">
        <f>RIGHT(data!$C$96,4)</f>
        <v>2021</v>
      </c>
      <c r="C33" s="16" t="str">
        <f>data!AH$55</f>
        <v>7240</v>
      </c>
      <c r="D33" s="16" t="s">
        <v>1121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021</v>
      </c>
      <c r="B34" s="224" t="str">
        <f>RIGHT(data!$C$96,4)</f>
        <v>2021</v>
      </c>
      <c r="C34" s="16" t="str">
        <f>data!AI$55</f>
        <v>7250</v>
      </c>
      <c r="D34" s="16" t="s">
        <v>1121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021</v>
      </c>
      <c r="B35" s="224" t="str">
        <f>RIGHT(data!$C$96,4)</f>
        <v>2021</v>
      </c>
      <c r="C35" s="16" t="str">
        <f>data!AJ$55</f>
        <v>7260</v>
      </c>
      <c r="D35" s="16" t="s">
        <v>1121</v>
      </c>
      <c r="E35" s="222">
        <f>ROUND(data!AJ59,0)</f>
        <v>21792</v>
      </c>
      <c r="F35" s="212">
        <f>ROUND(data!AJ60,2)</f>
        <v>40.76</v>
      </c>
      <c r="G35" s="222">
        <f>ROUND(data!AJ61,0)</f>
        <v>4109726</v>
      </c>
      <c r="H35" s="222">
        <f>ROUND(data!AJ62,0)</f>
        <v>1051097</v>
      </c>
      <c r="I35" s="222">
        <f>ROUND(data!AJ63,0)</f>
        <v>636663</v>
      </c>
      <c r="J35" s="222">
        <f>ROUND(data!AJ64,0)</f>
        <v>267531</v>
      </c>
      <c r="K35" s="222">
        <f>ROUND(data!AJ65,0)</f>
        <v>60070</v>
      </c>
      <c r="L35" s="222">
        <f>ROUND(data!AJ66,0)</f>
        <v>113992</v>
      </c>
      <c r="M35" s="66">
        <f>ROUND(data!AJ67,0)</f>
        <v>0</v>
      </c>
      <c r="N35" s="222">
        <f>ROUND(data!AJ68,0)</f>
        <v>1410</v>
      </c>
      <c r="O35" s="222">
        <f>ROUND(data!AJ69,0)</f>
        <v>45056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45056</v>
      </c>
      <c r="AD35" s="222">
        <f>ROUND(data!AJ84,0)</f>
        <v>0</v>
      </c>
      <c r="AE35" s="222">
        <f>ROUND(data!AJ89,0)</f>
        <v>7882532</v>
      </c>
      <c r="AF35" s="222">
        <f>ROUND(data!AJ87,0)</f>
        <v>661097</v>
      </c>
      <c r="AG35" s="222">
        <f>IF(data!AJ90&gt;0,ROUND(data!AJ90,0),0)</f>
        <v>18202</v>
      </c>
      <c r="AH35" s="222">
        <f>IF(data!AJ91&gt;0,ROUND(data!AJ91,0),0)</f>
        <v>0</v>
      </c>
      <c r="AI35" s="222">
        <f>IF(data!AJ92&gt;0,ROUND(data!AJ92,0),0)</f>
        <v>35613</v>
      </c>
      <c r="AJ35" s="222">
        <f>IF(data!AJ93&gt;0,ROUND(data!AJ93,0),0)</f>
        <v>257</v>
      </c>
      <c r="AK35" s="212">
        <f>IF(data!AJ94&gt;0,ROUND(data!AJ94,2),0)</f>
        <v>12.71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021</v>
      </c>
      <c r="B36" s="224" t="str">
        <f>RIGHT(data!$C$96,4)</f>
        <v>2021</v>
      </c>
      <c r="C36" s="16" t="str">
        <f>data!AK$55</f>
        <v>7310</v>
      </c>
      <c r="D36" s="16" t="s">
        <v>1121</v>
      </c>
      <c r="E36" s="222">
        <f>ROUND(data!AK59,0)</f>
        <v>1598</v>
      </c>
      <c r="F36" s="212">
        <f>ROUND(data!AK60,2)</f>
        <v>0.49</v>
      </c>
      <c r="G36" s="222">
        <f>ROUND(data!AK61,0)</f>
        <v>39122</v>
      </c>
      <c r="H36" s="222">
        <f>ROUND(data!AK62,0)</f>
        <v>10006</v>
      </c>
      <c r="I36" s="222">
        <f>ROUND(data!AK63,0)</f>
        <v>1416</v>
      </c>
      <c r="J36" s="222">
        <f>ROUND(data!AK64,0)</f>
        <v>1027</v>
      </c>
      <c r="K36" s="222">
        <f>ROUND(data!AK65,0)</f>
        <v>0</v>
      </c>
      <c r="L36" s="222">
        <f>ROUND(data!AK66,0)</f>
        <v>1105</v>
      </c>
      <c r="M36" s="66">
        <f>ROUND(data!AK67,0)</f>
        <v>0</v>
      </c>
      <c r="N36" s="222">
        <f>ROUND(data!AK68,0)</f>
        <v>0</v>
      </c>
      <c r="O36" s="222">
        <f>ROUND(data!AK69,0)</f>
        <v>186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186</v>
      </c>
      <c r="AD36" s="222">
        <f>ROUND(data!AK84,0)</f>
        <v>0</v>
      </c>
      <c r="AE36" s="222">
        <f>ROUND(data!AK89,0)</f>
        <v>154257</v>
      </c>
      <c r="AF36" s="222">
        <f>ROUND(data!AK87,0)</f>
        <v>36672</v>
      </c>
      <c r="AG36" s="222">
        <f>IF(data!AK90&gt;0,ROUND(data!AK90,0),0)</f>
        <v>221</v>
      </c>
      <c r="AH36" s="222">
        <f>IF(data!AK91&gt;0,ROUND(data!AK91,0),0)</f>
        <v>0</v>
      </c>
      <c r="AI36" s="222">
        <f>IF(data!AK92&gt;0,ROUND(data!AK92,0),0)</f>
        <v>281</v>
      </c>
      <c r="AJ36" s="222">
        <f>IF(data!AK93&gt;0,ROUND(data!AK93,0),0)</f>
        <v>1642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021</v>
      </c>
      <c r="B37" s="224" t="str">
        <f>RIGHT(data!$C$96,4)</f>
        <v>2021</v>
      </c>
      <c r="C37" s="16" t="str">
        <f>data!AL$55</f>
        <v>7320</v>
      </c>
      <c r="D37" s="16" t="s">
        <v>1121</v>
      </c>
      <c r="E37" s="222">
        <f>ROUND(data!AL59,0)</f>
        <v>781</v>
      </c>
      <c r="F37" s="212">
        <f>ROUND(data!AL60,2)</f>
        <v>0.28999999999999998</v>
      </c>
      <c r="G37" s="222">
        <f>ROUND(data!AL61,0)</f>
        <v>23402</v>
      </c>
      <c r="H37" s="222">
        <f>ROUND(data!AL62,0)</f>
        <v>5985</v>
      </c>
      <c r="I37" s="222">
        <f>ROUND(data!AL63,0)</f>
        <v>18413</v>
      </c>
      <c r="J37" s="222">
        <f>ROUND(data!AL64,0)</f>
        <v>0</v>
      </c>
      <c r="K37" s="222">
        <f>ROUND(data!AL65,0)</f>
        <v>0</v>
      </c>
      <c r="L37" s="222">
        <f>ROUND(data!AL66,0)</f>
        <v>661</v>
      </c>
      <c r="M37" s="66">
        <f>ROUND(data!AL67,0)</f>
        <v>0</v>
      </c>
      <c r="N37" s="222">
        <f>ROUND(data!AL68,0)</f>
        <v>0</v>
      </c>
      <c r="O37" s="222">
        <f>ROUND(data!AL69,0)</f>
        <v>111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111</v>
      </c>
      <c r="AD37" s="222">
        <f>ROUND(data!AL84,0)</f>
        <v>0</v>
      </c>
      <c r="AE37" s="222">
        <f>ROUND(data!AL89,0)</f>
        <v>92271</v>
      </c>
      <c r="AF37" s="222">
        <f>ROUND(data!AL87,0)</f>
        <v>4695</v>
      </c>
      <c r="AG37" s="222">
        <f>IF(data!AL90&gt;0,ROUND(data!AL90,0),0)</f>
        <v>132</v>
      </c>
      <c r="AH37" s="222">
        <f>IF(data!AL91&gt;0,ROUND(data!AL91,0),0)</f>
        <v>0</v>
      </c>
      <c r="AI37" s="222">
        <f>IF(data!AL92&gt;0,ROUND(data!AL92,0),0)</f>
        <v>168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021</v>
      </c>
      <c r="B38" s="224" t="str">
        <f>RIGHT(data!$C$96,4)</f>
        <v>2021</v>
      </c>
      <c r="C38" s="16" t="str">
        <f>data!AM$55</f>
        <v>7330</v>
      </c>
      <c r="D38" s="16" t="s">
        <v>1121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021</v>
      </c>
      <c r="B39" s="224" t="str">
        <f>RIGHT(data!$C$96,4)</f>
        <v>2021</v>
      </c>
      <c r="C39" s="16" t="str">
        <f>data!AN$55</f>
        <v>7340</v>
      </c>
      <c r="D39" s="16" t="s">
        <v>1121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021</v>
      </c>
      <c r="B40" s="224" t="str">
        <f>RIGHT(data!$C$96,4)</f>
        <v>2021</v>
      </c>
      <c r="C40" s="16" t="str">
        <f>data!AO$55</f>
        <v>7350</v>
      </c>
      <c r="D40" s="16" t="s">
        <v>1121</v>
      </c>
      <c r="E40" s="222">
        <f>ROUND(data!AO59,0)</f>
        <v>7488</v>
      </c>
      <c r="F40" s="212">
        <f>ROUND(data!AO60,2)</f>
        <v>3.16</v>
      </c>
      <c r="G40" s="222">
        <f>ROUND(data!AO61,0)</f>
        <v>334013</v>
      </c>
      <c r="H40" s="222">
        <f>ROUND(data!AO62,0)</f>
        <v>85427</v>
      </c>
      <c r="I40" s="222">
        <f>ROUND(data!AO63,0)</f>
        <v>0</v>
      </c>
      <c r="J40" s="222">
        <f>ROUND(data!AO64,0)</f>
        <v>21160</v>
      </c>
      <c r="K40" s="222">
        <f>ROUND(data!AO65,0)</f>
        <v>410</v>
      </c>
      <c r="L40" s="222">
        <f>ROUND(data!AO66,0)</f>
        <v>23560</v>
      </c>
      <c r="M40" s="66">
        <f>ROUND(data!AO67,0)</f>
        <v>0</v>
      </c>
      <c r="N40" s="222">
        <f>ROUND(data!AO68,0)</f>
        <v>363</v>
      </c>
      <c r="O40" s="222">
        <f>ROUND(data!AO69,0)</f>
        <v>7484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7484</v>
      </c>
      <c r="AD40" s="222">
        <f>ROUND(data!AO84,0)</f>
        <v>0</v>
      </c>
      <c r="AE40" s="222">
        <f>ROUND(data!AO89,0)</f>
        <v>94546</v>
      </c>
      <c r="AF40" s="222">
        <f>ROUND(data!AO87,0)</f>
        <v>4340</v>
      </c>
      <c r="AG40" s="222">
        <f>IF(data!AO90&gt;0,ROUND(data!AO90,0),0)</f>
        <v>851</v>
      </c>
      <c r="AH40" s="222">
        <f>IF(data!AO91&gt;0,ROUND(data!AO91,0),0)</f>
        <v>888</v>
      </c>
      <c r="AI40" s="222">
        <f>IF(data!AO92&gt;0,ROUND(data!AO92,0),0)</f>
        <v>3491</v>
      </c>
      <c r="AJ40" s="222">
        <f>IF(data!AO93&gt;0,ROUND(data!AO93,0),0)</f>
        <v>967</v>
      </c>
      <c r="AK40" s="212">
        <f>IF(data!AO94&gt;0,ROUND(data!AO94,2),0)</f>
        <v>2.73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021</v>
      </c>
      <c r="B41" s="224" t="str">
        <f>RIGHT(data!$C$96,4)</f>
        <v>2021</v>
      </c>
      <c r="C41" s="16" t="str">
        <f>data!AP$55</f>
        <v>7380</v>
      </c>
      <c r="D41" s="16" t="s">
        <v>1121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021</v>
      </c>
      <c r="B42" s="224" t="str">
        <f>RIGHT(data!$C$96,4)</f>
        <v>2021</v>
      </c>
      <c r="C42" s="16" t="str">
        <f>data!AQ$55</f>
        <v>7390</v>
      </c>
      <c r="D42" s="16" t="s">
        <v>1121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021</v>
      </c>
      <c r="B43" s="224" t="str">
        <f>RIGHT(data!$C$96,4)</f>
        <v>2021</v>
      </c>
      <c r="C43" s="16" t="str">
        <f>data!AR$55</f>
        <v>7400</v>
      </c>
      <c r="D43" s="16" t="s">
        <v>1121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021</v>
      </c>
      <c r="B44" s="224" t="str">
        <f>RIGHT(data!$C$96,4)</f>
        <v>2021</v>
      </c>
      <c r="C44" s="16" t="str">
        <f>data!AS$55</f>
        <v>7410</v>
      </c>
      <c r="D44" s="16" t="s">
        <v>1121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021</v>
      </c>
      <c r="B45" s="224" t="str">
        <f>RIGHT(data!$C$96,4)</f>
        <v>2021</v>
      </c>
      <c r="C45" s="16" t="str">
        <f>data!AT$55</f>
        <v>7420</v>
      </c>
      <c r="D45" s="16" t="s">
        <v>1121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021</v>
      </c>
      <c r="B46" s="224" t="str">
        <f>RIGHT(data!$C$96,4)</f>
        <v>2021</v>
      </c>
      <c r="C46" s="16" t="str">
        <f>data!AU$55</f>
        <v>7430</v>
      </c>
      <c r="D46" s="16" t="s">
        <v>1121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021</v>
      </c>
      <c r="B47" s="224" t="str">
        <f>RIGHT(data!$C$96,4)</f>
        <v>2021</v>
      </c>
      <c r="C47" s="16" t="str">
        <f>data!AV$55</f>
        <v>7490</v>
      </c>
      <c r="D47" s="16" t="s">
        <v>1121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021</v>
      </c>
      <c r="B48" s="224" t="str">
        <f>RIGHT(data!$C$96,4)</f>
        <v>2021</v>
      </c>
      <c r="C48" s="16" t="str">
        <f>data!AW$55</f>
        <v>8200</v>
      </c>
      <c r="D48" s="16" t="s">
        <v>1121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021</v>
      </c>
      <c r="B49" s="224" t="str">
        <f>RIGHT(data!$C$96,4)</f>
        <v>2021</v>
      </c>
      <c r="C49" s="16" t="str">
        <f>data!AX$55</f>
        <v>8310</v>
      </c>
      <c r="D49" s="16" t="s">
        <v>1121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021</v>
      </c>
      <c r="B50" s="224" t="str">
        <f>RIGHT(data!$C$96,4)</f>
        <v>2021</v>
      </c>
      <c r="C50" s="16" t="str">
        <f>data!AY$55</f>
        <v>8320</v>
      </c>
      <c r="D50" s="16" t="s">
        <v>1121</v>
      </c>
      <c r="E50" s="222">
        <f>ROUND(data!AY59,0)</f>
        <v>31620</v>
      </c>
      <c r="F50" s="212">
        <f>ROUND(data!AY60,2)</f>
        <v>18.16</v>
      </c>
      <c r="G50" s="222">
        <f>ROUND(data!AY61,0)</f>
        <v>892724</v>
      </c>
      <c r="H50" s="222">
        <f>ROUND(data!AY62,0)</f>
        <v>228322</v>
      </c>
      <c r="I50" s="222">
        <f>ROUND(data!AY63,0)</f>
        <v>13941</v>
      </c>
      <c r="J50" s="222">
        <f>ROUND(data!AY64,0)</f>
        <v>534220</v>
      </c>
      <c r="K50" s="222">
        <f>ROUND(data!AY65,0)</f>
        <v>2426</v>
      </c>
      <c r="L50" s="222">
        <f>ROUND(data!AY66,0)</f>
        <v>18597</v>
      </c>
      <c r="M50" s="66">
        <f>ROUND(data!AY67,0)</f>
        <v>0</v>
      </c>
      <c r="N50" s="222">
        <f>ROUND(data!AY68,0)</f>
        <v>4453</v>
      </c>
      <c r="O50" s="222">
        <f>ROUND(data!AY69,0)</f>
        <v>433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433</v>
      </c>
      <c r="AD50" s="222">
        <f>ROUND(data!AY84,0)</f>
        <v>0</v>
      </c>
      <c r="AE50" s="222"/>
      <c r="AF50" s="222"/>
      <c r="AG50" s="222">
        <f>IF(data!AY90&gt;0,ROUND(data!AY90,0),0)</f>
        <v>1472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021</v>
      </c>
      <c r="B51" s="224" t="str">
        <f>RIGHT(data!$C$96,4)</f>
        <v>2021</v>
      </c>
      <c r="C51" s="16" t="str">
        <f>data!AZ$55</f>
        <v>8330</v>
      </c>
      <c r="D51" s="16" t="s">
        <v>1121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1263</v>
      </c>
      <c r="AH51" s="222">
        <f>IFERROR(IF(data!AZ$91&gt;0,ROUND(data!AZ$91,0),0),0)</f>
        <v>24859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021</v>
      </c>
      <c r="B52" s="224" t="str">
        <f>RIGHT(data!$C$96,4)</f>
        <v>2021</v>
      </c>
      <c r="C52" s="16" t="str">
        <f>data!BA$55</f>
        <v>8350</v>
      </c>
      <c r="D52" s="16" t="s">
        <v>1121</v>
      </c>
      <c r="E52" s="222">
        <f>ROUND(data!BA59,0)</f>
        <v>0</v>
      </c>
      <c r="F52" s="212">
        <f>ROUND(data!BA60,2)</f>
        <v>1.77</v>
      </c>
      <c r="G52" s="222">
        <f>ROUND(data!BA61,0)</f>
        <v>93791</v>
      </c>
      <c r="H52" s="222">
        <f>ROUND(data!BA62,0)</f>
        <v>23988</v>
      </c>
      <c r="I52" s="222">
        <f>ROUND(data!BA63,0)</f>
        <v>0</v>
      </c>
      <c r="J52" s="222">
        <f>ROUND(data!BA64,0)</f>
        <v>19358</v>
      </c>
      <c r="K52" s="222">
        <f>ROUND(data!BA65,0)</f>
        <v>0</v>
      </c>
      <c r="L52" s="222">
        <f>ROUND(data!BA66,0)</f>
        <v>6165</v>
      </c>
      <c r="M52" s="66">
        <f>ROUND(data!BA67,0)</f>
        <v>0</v>
      </c>
      <c r="N52" s="222">
        <f>ROUND(data!BA68,0)</f>
        <v>0</v>
      </c>
      <c r="O52" s="222">
        <f>ROUND(data!BA69,0)</f>
        <v>118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118</v>
      </c>
      <c r="AD52" s="222">
        <f>ROUND(data!BA84,0)</f>
        <v>0</v>
      </c>
      <c r="AE52" s="222"/>
      <c r="AF52" s="222"/>
      <c r="AG52" s="222">
        <f>IF(data!BA90&gt;0,ROUND(data!BA90,0),0)</f>
        <v>695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021</v>
      </c>
      <c r="B53" s="224" t="str">
        <f>RIGHT(data!$C$96,4)</f>
        <v>2021</v>
      </c>
      <c r="C53" s="16" t="str">
        <f>data!BB$55</f>
        <v>8360</v>
      </c>
      <c r="D53" s="16" t="s">
        <v>1121</v>
      </c>
      <c r="E53" s="222"/>
      <c r="F53" s="212">
        <f>ROUND(data!BB60,2)</f>
        <v>5.0199999999999996</v>
      </c>
      <c r="G53" s="222">
        <f>ROUND(data!BB61,0)</f>
        <v>609463</v>
      </c>
      <c r="H53" s="222">
        <f>ROUND(data!BB62,0)</f>
        <v>155875</v>
      </c>
      <c r="I53" s="222">
        <f>ROUND(data!BB63,0)</f>
        <v>0</v>
      </c>
      <c r="J53" s="222">
        <f>ROUND(data!BB64,0)</f>
        <v>6262</v>
      </c>
      <c r="K53" s="222">
        <f>ROUND(data!BB65,0)</f>
        <v>0</v>
      </c>
      <c r="L53" s="222">
        <f>ROUND(data!BB66,0)</f>
        <v>127</v>
      </c>
      <c r="M53" s="66">
        <f>ROUND(data!BB67,0)</f>
        <v>0</v>
      </c>
      <c r="N53" s="222">
        <f>ROUND(data!BB68,0)</f>
        <v>0</v>
      </c>
      <c r="O53" s="222">
        <f>ROUND(data!BB69,0)</f>
        <v>856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856</v>
      </c>
      <c r="AD53" s="222">
        <f>ROUND(data!BB84,0)</f>
        <v>0</v>
      </c>
      <c r="AE53" s="222"/>
      <c r="AF53" s="222"/>
      <c r="AG53" s="222">
        <f>IF(data!BB90&gt;0,ROUND(data!BB90,0),0)</f>
        <v>14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021</v>
      </c>
      <c r="B54" s="224" t="str">
        <f>RIGHT(data!$C$96,4)</f>
        <v>2021</v>
      </c>
      <c r="C54" s="16" t="str">
        <f>data!BC$55</f>
        <v>8370</v>
      </c>
      <c r="D54" s="16" t="s">
        <v>1121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021</v>
      </c>
      <c r="B55" s="224" t="str">
        <f>RIGHT(data!$C$96,4)</f>
        <v>2021</v>
      </c>
      <c r="C55" s="16" t="str">
        <f>data!BD$55</f>
        <v>8420</v>
      </c>
      <c r="D55" s="16" t="s">
        <v>1121</v>
      </c>
      <c r="E55" s="222"/>
      <c r="F55" s="212">
        <f>ROUND(data!BD60,2)</f>
        <v>3.44</v>
      </c>
      <c r="G55" s="222">
        <f>ROUND(data!BD61,0)</f>
        <v>199213</v>
      </c>
      <c r="H55" s="222">
        <f>ROUND(data!BD62,0)</f>
        <v>50950</v>
      </c>
      <c r="I55" s="222">
        <f>ROUND(data!BD63,0)</f>
        <v>0</v>
      </c>
      <c r="J55" s="222">
        <f>ROUND(data!BD64,0)</f>
        <v>795</v>
      </c>
      <c r="K55" s="222">
        <f>ROUND(data!BD65,0)</f>
        <v>0</v>
      </c>
      <c r="L55" s="222">
        <f>ROUND(data!BD66,0)</f>
        <v>103737</v>
      </c>
      <c r="M55" s="66">
        <f>ROUND(data!BD67,0)</f>
        <v>0</v>
      </c>
      <c r="N55" s="222">
        <f>ROUND(data!BD68,0)</f>
        <v>0</v>
      </c>
      <c r="O55" s="222">
        <f>ROUND(data!BD69,0)</f>
        <v>2605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2605</v>
      </c>
      <c r="AD55" s="222">
        <f>ROUND(data!BD84,0)</f>
        <v>0</v>
      </c>
      <c r="AE55" s="222"/>
      <c r="AF55" s="222"/>
      <c r="AG55" s="222">
        <f>IF(data!BD90&gt;0,ROUND(data!BD90,0),0)</f>
        <v>1186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021</v>
      </c>
      <c r="B56" s="224" t="str">
        <f>RIGHT(data!$C$96,4)</f>
        <v>2021</v>
      </c>
      <c r="C56" s="16" t="str">
        <f>data!BE$55</f>
        <v>8430</v>
      </c>
      <c r="D56" s="16" t="s">
        <v>1121</v>
      </c>
      <c r="E56" s="222">
        <f>ROUND(data!BE59,0)</f>
        <v>87934</v>
      </c>
      <c r="F56" s="212">
        <f>ROUND(data!BE60,2)</f>
        <v>6.02</v>
      </c>
      <c r="G56" s="222">
        <f>ROUND(data!BE61,0)</f>
        <v>442085</v>
      </c>
      <c r="H56" s="222">
        <f>ROUND(data!BE62,0)</f>
        <v>113067</v>
      </c>
      <c r="I56" s="222">
        <f>ROUND(data!BE63,0)</f>
        <v>0</v>
      </c>
      <c r="J56" s="222">
        <f>ROUND(data!BE64,0)</f>
        <v>29621</v>
      </c>
      <c r="K56" s="222">
        <f>ROUND(data!BE65,0)</f>
        <v>582755</v>
      </c>
      <c r="L56" s="222">
        <f>ROUND(data!BE66,0)</f>
        <v>281435</v>
      </c>
      <c r="M56" s="66">
        <f>ROUND(data!BE67,0)</f>
        <v>0</v>
      </c>
      <c r="N56" s="222">
        <f>ROUND(data!BE68,0)</f>
        <v>28240</v>
      </c>
      <c r="O56" s="222">
        <f>ROUND(data!BE69,0)</f>
        <v>245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245</v>
      </c>
      <c r="AD56" s="222">
        <f>ROUND(data!BE84,0)</f>
        <v>0</v>
      </c>
      <c r="AE56" s="222"/>
      <c r="AF56" s="222"/>
      <c r="AG56" s="222">
        <f>IF(data!BE90&gt;0,ROUND(data!BE90,0),0)</f>
        <v>20395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021</v>
      </c>
      <c r="B57" s="224" t="str">
        <f>RIGHT(data!$C$96,4)</f>
        <v>2021</v>
      </c>
      <c r="C57" s="16" t="str">
        <f>data!BF$55</f>
        <v>8460</v>
      </c>
      <c r="D57" s="16" t="s">
        <v>1121</v>
      </c>
      <c r="E57" s="222"/>
      <c r="F57" s="212">
        <f>ROUND(data!BF60,2)</f>
        <v>14.71</v>
      </c>
      <c r="G57" s="222">
        <f>ROUND(data!BF61,0)</f>
        <v>695485</v>
      </c>
      <c r="H57" s="222">
        <f>ROUND(data!BF62,0)</f>
        <v>177876</v>
      </c>
      <c r="I57" s="222">
        <f>ROUND(data!BF63,0)</f>
        <v>0</v>
      </c>
      <c r="J57" s="222">
        <f>ROUND(data!BF64,0)</f>
        <v>51263</v>
      </c>
      <c r="K57" s="222">
        <f>ROUND(data!BF65,0)</f>
        <v>0</v>
      </c>
      <c r="L57" s="222">
        <f>ROUND(data!BF66,0)</f>
        <v>60</v>
      </c>
      <c r="M57" s="66">
        <f>ROUND(data!BF67,0)</f>
        <v>0</v>
      </c>
      <c r="N57" s="222">
        <f>ROUND(data!BF68,0)</f>
        <v>0</v>
      </c>
      <c r="O57" s="222">
        <f>ROUND(data!BF69,0)</f>
        <v>1133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1133</v>
      </c>
      <c r="AD57" s="222">
        <f>ROUND(data!BF84,0)</f>
        <v>0</v>
      </c>
      <c r="AE57" s="222"/>
      <c r="AF57" s="222"/>
      <c r="AG57" s="222">
        <f>IF(data!BF90&gt;0,ROUND(data!BF90,0),0)</f>
        <v>535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021</v>
      </c>
      <c r="B58" s="224" t="str">
        <f>RIGHT(data!$C$96,4)</f>
        <v>2021</v>
      </c>
      <c r="C58" s="16" t="str">
        <f>data!BG$55</f>
        <v>8470</v>
      </c>
      <c r="D58" s="16" t="s">
        <v>1121</v>
      </c>
      <c r="E58" s="222"/>
      <c r="F58" s="212">
        <f>ROUND(data!BG60,2)</f>
        <v>3.89</v>
      </c>
      <c r="G58" s="222">
        <f>ROUND(data!BG61,0)</f>
        <v>345962</v>
      </c>
      <c r="H58" s="222">
        <f>ROUND(data!BG62,0)</f>
        <v>88483</v>
      </c>
      <c r="I58" s="222">
        <f>ROUND(data!BG63,0)</f>
        <v>0</v>
      </c>
      <c r="J58" s="222">
        <f>ROUND(data!BG64,0)</f>
        <v>28507</v>
      </c>
      <c r="K58" s="222">
        <f>ROUND(data!BG65,0)</f>
        <v>50190</v>
      </c>
      <c r="L58" s="222">
        <f>ROUND(data!BG66,0)</f>
        <v>2699973</v>
      </c>
      <c r="M58" s="66">
        <f>ROUND(data!BG67,0)</f>
        <v>0</v>
      </c>
      <c r="N58" s="222">
        <f>ROUND(data!BG68,0)</f>
        <v>0</v>
      </c>
      <c r="O58" s="222">
        <f>ROUND(data!BG69,0)</f>
        <v>1700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1700</v>
      </c>
      <c r="AD58" s="222">
        <f>ROUND(data!BG84,0)</f>
        <v>0</v>
      </c>
      <c r="AE58" s="222"/>
      <c r="AF58" s="222"/>
      <c r="AG58" s="222">
        <f>IF(data!BG90&gt;0,ROUND(data!BG90,0),0)</f>
        <v>944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021</v>
      </c>
      <c r="B59" s="224" t="str">
        <f>RIGHT(data!$C$96,4)</f>
        <v>2021</v>
      </c>
      <c r="C59" s="16" t="str">
        <f>data!BH$55</f>
        <v>8480</v>
      </c>
      <c r="D59" s="16" t="s">
        <v>1121</v>
      </c>
      <c r="E59" s="222"/>
      <c r="F59" s="212">
        <f>ROUND(data!BH60,2)</f>
        <v>1.56</v>
      </c>
      <c r="G59" s="222">
        <f>ROUND(data!BH61,0)</f>
        <v>159509</v>
      </c>
      <c r="H59" s="222">
        <f>ROUND(data!BH62,0)</f>
        <v>40796</v>
      </c>
      <c r="I59" s="222">
        <f>ROUND(data!BH63,0)</f>
        <v>0</v>
      </c>
      <c r="J59" s="222">
        <f>ROUND(data!BH64,0)</f>
        <v>28598</v>
      </c>
      <c r="K59" s="222">
        <f>ROUND(data!BH65,0)</f>
        <v>0</v>
      </c>
      <c r="L59" s="222">
        <f>ROUND(data!BH66,0)</f>
        <v>8911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021</v>
      </c>
      <c r="B60" s="224" t="str">
        <f>RIGHT(data!$C$96,4)</f>
        <v>2021</v>
      </c>
      <c r="C60" s="16" t="str">
        <f>data!BI$55</f>
        <v>8490</v>
      </c>
      <c r="D60" s="16" t="s">
        <v>1121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021</v>
      </c>
      <c r="B61" s="224" t="str">
        <f>RIGHT(data!$C$96,4)</f>
        <v>2021</v>
      </c>
      <c r="C61" s="16" t="str">
        <f>data!BJ$55</f>
        <v>8510</v>
      </c>
      <c r="D61" s="16" t="s">
        <v>1121</v>
      </c>
      <c r="E61" s="222"/>
      <c r="F61" s="212">
        <f>ROUND(data!BJ60,2)</f>
        <v>5.56</v>
      </c>
      <c r="G61" s="222">
        <f>ROUND(data!BJ61,0)</f>
        <v>668117</v>
      </c>
      <c r="H61" s="222">
        <f>ROUND(data!BJ62,0)</f>
        <v>170877</v>
      </c>
      <c r="I61" s="222">
        <f>ROUND(data!BJ63,0)</f>
        <v>38255</v>
      </c>
      <c r="J61" s="222">
        <f>ROUND(data!BJ64,0)</f>
        <v>9074</v>
      </c>
      <c r="K61" s="222">
        <f>ROUND(data!BJ65,0)</f>
        <v>0</v>
      </c>
      <c r="L61" s="222">
        <f>ROUND(data!BJ66,0)</f>
        <v>161807</v>
      </c>
      <c r="M61" s="66">
        <f>ROUND(data!BJ67,0)</f>
        <v>0</v>
      </c>
      <c r="N61" s="222">
        <f>ROUND(data!BJ68,0)</f>
        <v>0</v>
      </c>
      <c r="O61" s="222">
        <f>ROUND(data!BJ69,0)</f>
        <v>-722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-722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021</v>
      </c>
      <c r="B62" s="224" t="str">
        <f>RIGHT(data!$C$96,4)</f>
        <v>2021</v>
      </c>
      <c r="C62" s="16" t="str">
        <f>data!BK$55</f>
        <v>8530</v>
      </c>
      <c r="D62" s="16" t="s">
        <v>1121</v>
      </c>
      <c r="E62" s="222"/>
      <c r="F62" s="212">
        <f>ROUND(data!BK60,2)</f>
        <v>9.75</v>
      </c>
      <c r="G62" s="222">
        <f>ROUND(data!BK61,0)</f>
        <v>559581</v>
      </c>
      <c r="H62" s="222">
        <f>ROUND(data!BK62,0)</f>
        <v>143118</v>
      </c>
      <c r="I62" s="222">
        <f>ROUND(data!BK63,0)</f>
        <v>53199</v>
      </c>
      <c r="J62" s="222">
        <f>ROUND(data!BK64,0)</f>
        <v>20679</v>
      </c>
      <c r="K62" s="222">
        <f>ROUND(data!BK65,0)</f>
        <v>12908</v>
      </c>
      <c r="L62" s="222">
        <f>ROUND(data!BK66,0)</f>
        <v>136128</v>
      </c>
      <c r="M62" s="66">
        <f>ROUND(data!BK67,0)</f>
        <v>0</v>
      </c>
      <c r="N62" s="222">
        <f>ROUND(data!BK68,0)</f>
        <v>2990</v>
      </c>
      <c r="O62" s="222">
        <f>ROUND(data!BK69,0)</f>
        <v>21798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21798</v>
      </c>
      <c r="AD62" s="222">
        <f>ROUND(data!BK84,0)</f>
        <v>0</v>
      </c>
      <c r="AE62" s="222"/>
      <c r="AF62" s="222"/>
      <c r="AG62" s="222">
        <f>IF(data!BK90&gt;0,ROUND(data!BK90,0),0)</f>
        <v>3396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021</v>
      </c>
      <c r="B63" s="224" t="str">
        <f>RIGHT(data!$C$96,4)</f>
        <v>2021</v>
      </c>
      <c r="C63" s="16" t="str">
        <f>data!BL$55</f>
        <v>8560</v>
      </c>
      <c r="D63" s="16" t="s">
        <v>1121</v>
      </c>
      <c r="E63" s="222"/>
      <c r="F63" s="212">
        <f>ROUND(data!BL60,2)</f>
        <v>7.78</v>
      </c>
      <c r="G63" s="222">
        <f>ROUND(data!BL61,0)</f>
        <v>393845</v>
      </c>
      <c r="H63" s="222">
        <f>ROUND(data!BL62,0)</f>
        <v>100729</v>
      </c>
      <c r="I63" s="222">
        <f>ROUND(data!BL63,0)</f>
        <v>0</v>
      </c>
      <c r="J63" s="222">
        <f>ROUND(data!BL64,0)</f>
        <v>14480</v>
      </c>
      <c r="K63" s="222">
        <f>ROUND(data!BL65,0)</f>
        <v>0</v>
      </c>
      <c r="L63" s="222">
        <f>ROUND(data!BL66,0)</f>
        <v>26052</v>
      </c>
      <c r="M63" s="66">
        <f>ROUND(data!BL67,0)</f>
        <v>0</v>
      </c>
      <c r="N63" s="222">
        <f>ROUND(data!BL68,0)</f>
        <v>0</v>
      </c>
      <c r="O63" s="222">
        <f>ROUND(data!BL69,0)</f>
        <v>561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561</v>
      </c>
      <c r="AD63" s="222">
        <f>ROUND(data!BL84,0)</f>
        <v>0</v>
      </c>
      <c r="AE63" s="222"/>
      <c r="AF63" s="222"/>
      <c r="AG63" s="222">
        <f>IF(data!BL90&gt;0,ROUND(data!BL90,0),0)</f>
        <v>1586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021</v>
      </c>
      <c r="B64" s="224" t="str">
        <f>RIGHT(data!$C$96,4)</f>
        <v>2021</v>
      </c>
      <c r="C64" s="16" t="str">
        <f>data!BM$55</f>
        <v>8590</v>
      </c>
      <c r="D64" s="16" t="s">
        <v>1121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021</v>
      </c>
      <c r="B65" s="224" t="str">
        <f>RIGHT(data!$C$96,4)</f>
        <v>2021</v>
      </c>
      <c r="C65" s="16" t="str">
        <f>data!BN$55</f>
        <v>8610</v>
      </c>
      <c r="D65" s="16" t="s">
        <v>1121</v>
      </c>
      <c r="E65" s="222"/>
      <c r="F65" s="212">
        <f>ROUND(data!BN60,2)</f>
        <v>7.98</v>
      </c>
      <c r="G65" s="222">
        <f>ROUND(data!BN61,0)</f>
        <v>752786</v>
      </c>
      <c r="H65" s="222">
        <f>ROUND(data!BN62,0)</f>
        <v>192531</v>
      </c>
      <c r="I65" s="222">
        <f>ROUND(data!BN63,0)</f>
        <v>71012</v>
      </c>
      <c r="J65" s="222">
        <f>ROUND(data!BN64,0)</f>
        <v>50500</v>
      </c>
      <c r="K65" s="222">
        <f>ROUND(data!BN65,0)</f>
        <v>0</v>
      </c>
      <c r="L65" s="222">
        <f>ROUND(data!BN66,0)</f>
        <v>174121</v>
      </c>
      <c r="M65" s="66">
        <f>ROUND(data!BN67,0)</f>
        <v>0</v>
      </c>
      <c r="N65" s="222">
        <f>ROUND(data!BN68,0)</f>
        <v>3484</v>
      </c>
      <c r="O65" s="222">
        <f>ROUND(data!BN69,0)</f>
        <v>162498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162498</v>
      </c>
      <c r="AD65" s="222">
        <f>ROUND(data!BN84,0)</f>
        <v>0</v>
      </c>
      <c r="AE65" s="222"/>
      <c r="AF65" s="222"/>
      <c r="AG65" s="222">
        <f>IF(data!BN90&gt;0,ROUND(data!BN90,0),0)</f>
        <v>5548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021</v>
      </c>
      <c r="B66" s="224" t="str">
        <f>RIGHT(data!$C$96,4)</f>
        <v>2021</v>
      </c>
      <c r="C66" s="16" t="str">
        <f>data!BO$55</f>
        <v>8620</v>
      </c>
      <c r="D66" s="16" t="s">
        <v>1121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021</v>
      </c>
      <c r="B67" s="224" t="str">
        <f>RIGHT(data!$C$96,4)</f>
        <v>2021</v>
      </c>
      <c r="C67" s="16" t="str">
        <f>data!BP$55</f>
        <v>8630</v>
      </c>
      <c r="D67" s="16" t="s">
        <v>1121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021</v>
      </c>
      <c r="B68" s="224" t="str">
        <f>RIGHT(data!$C$96,4)</f>
        <v>2021</v>
      </c>
      <c r="C68" s="16" t="str">
        <f>data!BQ$55</f>
        <v>8640</v>
      </c>
      <c r="D68" s="16" t="s">
        <v>1121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021</v>
      </c>
      <c r="B69" s="224" t="str">
        <f>RIGHT(data!$C$96,4)</f>
        <v>2021</v>
      </c>
      <c r="C69" s="16" t="str">
        <f>data!BR$55</f>
        <v>8650</v>
      </c>
      <c r="D69" s="16" t="s">
        <v>1121</v>
      </c>
      <c r="E69" s="222"/>
      <c r="F69" s="212">
        <f>ROUND(data!BR60,2)</f>
        <v>5.13</v>
      </c>
      <c r="G69" s="222">
        <f>ROUND(data!BR61,0)</f>
        <v>487318</v>
      </c>
      <c r="H69" s="222">
        <f>ROUND(data!BR62,0)</f>
        <v>124636</v>
      </c>
      <c r="I69" s="222">
        <f>ROUND(data!BR63,0)</f>
        <v>0</v>
      </c>
      <c r="J69" s="222">
        <f>ROUND(data!BR64,0)</f>
        <v>8031</v>
      </c>
      <c r="K69" s="222">
        <f>ROUND(data!BR65,0)</f>
        <v>0</v>
      </c>
      <c r="L69" s="222">
        <f>ROUND(data!BR66,0)</f>
        <v>151723</v>
      </c>
      <c r="M69" s="66">
        <f>ROUND(data!BR67,0)</f>
        <v>0</v>
      </c>
      <c r="N69" s="222">
        <f>ROUND(data!BR68,0)</f>
        <v>0</v>
      </c>
      <c r="O69" s="222">
        <f>ROUND(data!BR69,0)</f>
        <v>44984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44984</v>
      </c>
      <c r="AD69" s="222">
        <f>ROUND(data!BR84,0)</f>
        <v>0</v>
      </c>
      <c r="AE69" s="222"/>
      <c r="AF69" s="222"/>
      <c r="AG69" s="222">
        <f>IF(data!BR90&gt;0,ROUND(data!BR90,0),0)</f>
        <v>3375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021</v>
      </c>
      <c r="B70" s="224" t="str">
        <f>RIGHT(data!$C$96,4)</f>
        <v>2021</v>
      </c>
      <c r="C70" s="16" t="str">
        <f>data!BS$55</f>
        <v>8660</v>
      </c>
      <c r="D70" s="16" t="s">
        <v>1121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021</v>
      </c>
      <c r="B71" s="224" t="str">
        <f>RIGHT(data!$C$96,4)</f>
        <v>2021</v>
      </c>
      <c r="C71" s="16" t="str">
        <f>data!BT$55</f>
        <v>8670</v>
      </c>
      <c r="D71" s="16" t="s">
        <v>1121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021</v>
      </c>
      <c r="B72" s="224" t="str">
        <f>RIGHT(data!$C$96,4)</f>
        <v>2021</v>
      </c>
      <c r="C72" s="16" t="str">
        <f>data!BU$55</f>
        <v>8680</v>
      </c>
      <c r="D72" s="16" t="s">
        <v>1121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021</v>
      </c>
      <c r="B73" s="224" t="str">
        <f>RIGHT(data!$C$96,4)</f>
        <v>2021</v>
      </c>
      <c r="C73" s="16" t="str">
        <f>data!BV$55</f>
        <v>8690</v>
      </c>
      <c r="D73" s="16" t="s">
        <v>1121</v>
      </c>
      <c r="E73" s="222"/>
      <c r="F73" s="212">
        <f>ROUND(data!BV60,2)</f>
        <v>4.42</v>
      </c>
      <c r="G73" s="222">
        <f>ROUND(data!BV61,0)</f>
        <v>315321</v>
      </c>
      <c r="H73" s="222">
        <f>ROUND(data!BV62,0)</f>
        <v>80646</v>
      </c>
      <c r="I73" s="222">
        <f>ROUND(data!BV63,0)</f>
        <v>0</v>
      </c>
      <c r="J73" s="222">
        <f>ROUND(data!BV64,0)</f>
        <v>2185</v>
      </c>
      <c r="K73" s="222">
        <f>ROUND(data!BV65,0)</f>
        <v>0</v>
      </c>
      <c r="L73" s="222">
        <f>ROUND(data!BV66,0)</f>
        <v>75706</v>
      </c>
      <c r="M73" s="66">
        <f>ROUND(data!BV67,0)</f>
        <v>0</v>
      </c>
      <c r="N73" s="222">
        <f>ROUND(data!BV68,0)</f>
        <v>0</v>
      </c>
      <c r="O73" s="222">
        <f>ROUND(data!BV69,0)</f>
        <v>7198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7198</v>
      </c>
      <c r="AD73" s="222">
        <f>ROUND(data!BV84,0)</f>
        <v>0</v>
      </c>
      <c r="AE73" s="222"/>
      <c r="AF73" s="222"/>
      <c r="AG73" s="222">
        <f>IF(data!BV90&gt;0,ROUND(data!BV90,0),0)</f>
        <v>1949</v>
      </c>
      <c r="AH73" s="222">
        <f>IF(data!BV91&gt;0,ROUND(data!BV91,0),0)</f>
        <v>0</v>
      </c>
      <c r="AI73" s="222">
        <f>IF(data!BV92&gt;0,ROUND(data!BV92,0),0)</f>
        <v>549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021</v>
      </c>
      <c r="B74" s="224" t="str">
        <f>RIGHT(data!$C$96,4)</f>
        <v>2021</v>
      </c>
      <c r="C74" s="16" t="str">
        <f>data!BW$55</f>
        <v>8700</v>
      </c>
      <c r="D74" s="16" t="s">
        <v>1121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021</v>
      </c>
      <c r="B75" s="224" t="str">
        <f>RIGHT(data!$C$96,4)</f>
        <v>2021</v>
      </c>
      <c r="C75" s="16" t="str">
        <f>data!BX$55</f>
        <v>8710</v>
      </c>
      <c r="D75" s="16" t="s">
        <v>1121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021</v>
      </c>
      <c r="B76" s="224" t="str">
        <f>RIGHT(data!$C$96,4)</f>
        <v>2021</v>
      </c>
      <c r="C76" s="16" t="str">
        <f>data!BY$55</f>
        <v>8720</v>
      </c>
      <c r="D76" s="16" t="s">
        <v>1121</v>
      </c>
      <c r="E76" s="222"/>
      <c r="F76" s="212">
        <f>ROUND(data!BY60,2)</f>
        <v>5.57</v>
      </c>
      <c r="G76" s="222">
        <f>ROUND(data!BY61,0)</f>
        <v>515466</v>
      </c>
      <c r="H76" s="222">
        <f>ROUND(data!BY62,0)</f>
        <v>131835</v>
      </c>
      <c r="I76" s="222">
        <f>ROUND(data!BY63,0)</f>
        <v>24675</v>
      </c>
      <c r="J76" s="222">
        <f>ROUND(data!BY64,0)</f>
        <v>16574</v>
      </c>
      <c r="K76" s="222">
        <f>ROUND(data!BY65,0)</f>
        <v>0</v>
      </c>
      <c r="L76" s="222">
        <f>ROUND(data!BY66,0)</f>
        <v>9086</v>
      </c>
      <c r="M76" s="66">
        <f>ROUND(data!BY67,0)</f>
        <v>0</v>
      </c>
      <c r="N76" s="222">
        <f>ROUND(data!BY68,0)</f>
        <v>0</v>
      </c>
      <c r="O76" s="222">
        <f>ROUND(data!BY69,0)</f>
        <v>159008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159008</v>
      </c>
      <c r="AD76" s="222">
        <f>ROUND(data!BY84,0)</f>
        <v>0</v>
      </c>
      <c r="AE76" s="222"/>
      <c r="AF76" s="222"/>
      <c r="AG76" s="222">
        <f>IF(data!BY90&gt;0,ROUND(data!BY90,0),0)</f>
        <v>1341</v>
      </c>
      <c r="AH76" s="222">
        <f>IF(data!BY91&gt;0,ROUND(data!BY91,0),0)</f>
        <v>0</v>
      </c>
      <c r="AI76" s="222">
        <f>IF(data!BY92&gt;0,ROUND(data!BY92,0),0)</f>
        <v>102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021</v>
      </c>
      <c r="B77" s="224" t="str">
        <f>RIGHT(data!$C$96,4)</f>
        <v>2021</v>
      </c>
      <c r="C77" s="16" t="str">
        <f>data!BZ$55</f>
        <v>8730</v>
      </c>
      <c r="D77" s="16" t="s">
        <v>1121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021</v>
      </c>
      <c r="B78" s="224" t="str">
        <f>RIGHT(data!$C$96,4)</f>
        <v>2021</v>
      </c>
      <c r="C78" s="16" t="str">
        <f>data!CA$55</f>
        <v>8740</v>
      </c>
      <c r="D78" s="16" t="s">
        <v>1121</v>
      </c>
      <c r="E78" s="222"/>
      <c r="F78" s="212">
        <f>ROUND(data!CA60,2)</f>
        <v>0.73</v>
      </c>
      <c r="G78" s="222">
        <f>ROUND(data!CA61,0)</f>
        <v>83162</v>
      </c>
      <c r="H78" s="222">
        <f>ROUND(data!CA62,0)</f>
        <v>21269</v>
      </c>
      <c r="I78" s="222">
        <f>ROUND(data!CA63,0)</f>
        <v>0</v>
      </c>
      <c r="J78" s="222">
        <f>ROUND(data!CA64,0)</f>
        <v>4256</v>
      </c>
      <c r="K78" s="222">
        <f>ROUND(data!CA65,0)</f>
        <v>0</v>
      </c>
      <c r="L78" s="222">
        <f>ROUND(data!CA66,0)</f>
        <v>43381</v>
      </c>
      <c r="M78" s="66">
        <f>ROUND(data!CA67,0)</f>
        <v>0</v>
      </c>
      <c r="N78" s="222">
        <f>ROUND(data!CA68,0)</f>
        <v>0</v>
      </c>
      <c r="O78" s="222">
        <f>ROUND(data!CA69,0)</f>
        <v>37800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37800</v>
      </c>
      <c r="AD78" s="222">
        <f>ROUND(data!CA84,0)</f>
        <v>0</v>
      </c>
      <c r="AE78" s="222"/>
      <c r="AF78" s="222"/>
      <c r="AG78" s="222">
        <f>IF(data!CA90&gt;0,ROUND(data!CA90,0),0)</f>
        <v>927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021</v>
      </c>
      <c r="B79" s="224" t="str">
        <f>RIGHT(data!$C$96,4)</f>
        <v>2021</v>
      </c>
      <c r="C79" s="16" t="str">
        <f>data!CB$55</f>
        <v>8770</v>
      </c>
      <c r="D79" s="16" t="s">
        <v>1121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021</v>
      </c>
      <c r="B80" s="224" t="str">
        <f>RIGHT(data!$C$96,4)</f>
        <v>2021</v>
      </c>
      <c r="C80" s="16" t="str">
        <f>data!CC$55</f>
        <v>8790</v>
      </c>
      <c r="D80" s="16" t="s">
        <v>1121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46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670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671</v>
      </c>
      <c r="G3" s="10"/>
      <c r="J3" s="113"/>
    </row>
    <row r="4" spans="2:10" x14ac:dyDescent="0.35">
      <c r="B4" s="112"/>
      <c r="F4" s="10" t="s">
        <v>672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673</v>
      </c>
      <c r="G8" s="10"/>
      <c r="J8" s="113"/>
    </row>
    <row r="9" spans="2:10" x14ac:dyDescent="0.35">
      <c r="B9" s="109"/>
      <c r="C9" s="110"/>
      <c r="D9" s="110"/>
      <c r="E9" s="110"/>
      <c r="F9" s="117" t="s">
        <v>674</v>
      </c>
      <c r="G9" s="117"/>
      <c r="H9" s="110"/>
      <c r="I9" s="110"/>
      <c r="J9" s="111"/>
    </row>
    <row r="10" spans="2:10" x14ac:dyDescent="0.35">
      <c r="B10" s="112"/>
      <c r="F10" s="10" t="s">
        <v>675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676</v>
      </c>
      <c r="G12" s="10"/>
      <c r="J12" s="113"/>
    </row>
    <row r="13" spans="2:10" x14ac:dyDescent="0.35">
      <c r="B13" s="112"/>
      <c r="F13" s="10" t="s">
        <v>677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678</v>
      </c>
      <c r="J16" s="113"/>
    </row>
    <row r="17" spans="2:10" x14ac:dyDescent="0.35">
      <c r="B17" s="109"/>
      <c r="C17" s="118" t="s">
        <v>679</v>
      </c>
      <c r="D17" s="118"/>
      <c r="E17" s="110" t="str">
        <f>+data!C98</f>
        <v>Newport Hospital &amp; Health Services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680</v>
      </c>
      <c r="D18" s="66"/>
      <c r="E18" s="12" t="str">
        <f>+"H-"&amp;data!C97</f>
        <v>H-021</v>
      </c>
      <c r="F18" s="10"/>
      <c r="G18" s="10"/>
      <c r="J18" s="113"/>
    </row>
    <row r="19" spans="2:10" x14ac:dyDescent="0.35">
      <c r="B19" s="112"/>
      <c r="C19" s="66" t="s">
        <v>681</v>
      </c>
      <c r="D19" s="66"/>
      <c r="E19" s="12" t="str">
        <f>+data!C99</f>
        <v>714 W Pine Street</v>
      </c>
      <c r="F19" s="10"/>
      <c r="G19" s="10"/>
      <c r="J19" s="113"/>
    </row>
    <row r="20" spans="2:10" x14ac:dyDescent="0.35">
      <c r="B20" s="112"/>
      <c r="C20" s="66" t="s">
        <v>682</v>
      </c>
      <c r="D20" s="66"/>
      <c r="E20" s="12" t="str">
        <f>+data!C100</f>
        <v xml:space="preserve">Newport  </v>
      </c>
      <c r="F20" s="10"/>
      <c r="G20" s="10"/>
      <c r="J20" s="113"/>
    </row>
    <row r="21" spans="2:10" x14ac:dyDescent="0.35">
      <c r="B21" s="112"/>
      <c r="C21" s="66" t="s">
        <v>683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684</v>
      </c>
      <c r="G26" s="120"/>
      <c r="H26" s="120"/>
      <c r="I26" s="120"/>
      <c r="J26" s="122"/>
    </row>
    <row r="27" spans="2:10" x14ac:dyDescent="0.35">
      <c r="B27" s="123" t="s">
        <v>685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12/31/2021.</v>
      </c>
      <c r="J28" s="113"/>
    </row>
    <row r="29" spans="2:10" x14ac:dyDescent="0.35">
      <c r="B29" s="112" t="s">
        <v>686</v>
      </c>
      <c r="J29" s="113"/>
    </row>
    <row r="30" spans="2:10" x14ac:dyDescent="0.35">
      <c r="B30" s="126" t="s">
        <v>687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232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688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689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690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232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691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689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690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10" zoomScaleNormal="100" workbookViewId="0">
      <selection activeCell="A2" sqref="A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1360</v>
      </c>
    </row>
    <row r="3" spans="1:13" x14ac:dyDescent="0.35">
      <c r="A3" s="67"/>
    </row>
    <row r="4" spans="1:13" x14ac:dyDescent="0.35">
      <c r="A4" s="163" t="s">
        <v>692</v>
      </c>
    </row>
    <row r="5" spans="1:13" x14ac:dyDescent="0.35">
      <c r="A5" s="163" t="s">
        <v>693</v>
      </c>
    </row>
    <row r="6" spans="1:13" x14ac:dyDescent="0.35">
      <c r="A6" s="163" t="s">
        <v>694</v>
      </c>
    </row>
    <row r="7" spans="1:13" x14ac:dyDescent="0.35">
      <c r="A7" s="163"/>
    </row>
    <row r="8" spans="1:13" x14ac:dyDescent="0.35">
      <c r="A8" s="2" t="s">
        <v>695</v>
      </c>
    </row>
    <row r="9" spans="1:13" x14ac:dyDescent="0.35">
      <c r="A9" s="163" t="s">
        <v>17</v>
      </c>
    </row>
    <row r="12" spans="1:13" x14ac:dyDescent="0.35">
      <c r="A12" s="1" t="str">
        <f>data!C97</f>
        <v>021</v>
      </c>
      <c r="B12" s="275" t="str">
        <f>RIGHT('Prior Year'!C97,4)</f>
        <v/>
      </c>
      <c r="C12" s="275" t="str">
        <f>RIGHT(data!C96,4)</f>
        <v>2021</v>
      </c>
      <c r="D12" s="1" t="str">
        <f>RIGHT('Prior Year'!C97,4)</f>
        <v/>
      </c>
      <c r="E12" s="275" t="str">
        <f>RIGHT(data!C96,4)</f>
        <v>2021</v>
      </c>
      <c r="F12" s="1" t="str">
        <f>RIGHT('Prior Year'!C97,4)</f>
        <v/>
      </c>
      <c r="G12" s="275" t="str">
        <f>RIGHT(data!C96,4)</f>
        <v>2021</v>
      </c>
      <c r="H12" s="3"/>
    </row>
    <row r="13" spans="1:13" x14ac:dyDescent="0.35">
      <c r="A13" s="2"/>
      <c r="B13" s="275" t="s">
        <v>696</v>
      </c>
      <c r="C13" s="275" t="s">
        <v>696</v>
      </c>
      <c r="D13" s="5" t="s">
        <v>697</v>
      </c>
      <c r="E13" s="5" t="s">
        <v>697</v>
      </c>
      <c r="F13" s="3" t="s">
        <v>698</v>
      </c>
      <c r="G13" s="3" t="s">
        <v>698</v>
      </c>
      <c r="H13" s="3" t="s">
        <v>699</v>
      </c>
    </row>
    <row r="14" spans="1:13" x14ac:dyDescent="0.35">
      <c r="A14" s="1" t="s">
        <v>700</v>
      </c>
      <c r="B14" s="275" t="s">
        <v>336</v>
      </c>
      <c r="C14" s="275" t="s">
        <v>336</v>
      </c>
      <c r="D14" s="4" t="s">
        <v>701</v>
      </c>
      <c r="E14" s="4" t="s">
        <v>701</v>
      </c>
      <c r="F14" s="3" t="s">
        <v>702</v>
      </c>
      <c r="G14" s="3" t="s">
        <v>702</v>
      </c>
      <c r="H14" s="3" t="s">
        <v>703</v>
      </c>
      <c r="I14" s="8" t="s">
        <v>704</v>
      </c>
      <c r="J14" s="68" t="s">
        <v>705</v>
      </c>
    </row>
    <row r="15" spans="1:13" x14ac:dyDescent="0.35">
      <c r="A15" s="1" t="s">
        <v>706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708</v>
      </c>
      <c r="B17" s="275">
        <f>'Prior Year'!E86</f>
        <v>0</v>
      </c>
      <c r="C17" s="275">
        <f>data!E85</f>
        <v>2334830</v>
      </c>
      <c r="D17" s="275">
        <f>'Prior Year'!E60</f>
        <v>0</v>
      </c>
      <c r="E17" s="1">
        <f>data!E59</f>
        <v>1542</v>
      </c>
      <c r="F17" s="238" t="str">
        <f t="shared" si="0"/>
        <v/>
      </c>
      <c r="G17" s="238">
        <f t="shared" si="1"/>
        <v>1514.1569390402076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709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713</v>
      </c>
      <c r="B22" s="275">
        <f>'Prior Year'!J86</f>
        <v>0</v>
      </c>
      <c r="C22" s="275">
        <f>data!J85</f>
        <v>133246</v>
      </c>
      <c r="D22" s="275">
        <f>'Prior Year'!J60</f>
        <v>0</v>
      </c>
      <c r="E22" s="1">
        <f>data!J59</f>
        <v>88</v>
      </c>
      <c r="F22" s="238" t="str">
        <f t="shared" si="0"/>
        <v/>
      </c>
      <c r="G22" s="238">
        <f t="shared" si="1"/>
        <v>1514.159090909091</v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715</v>
      </c>
      <c r="B24" s="275">
        <f>'Prior Year'!L86</f>
        <v>0</v>
      </c>
      <c r="C24" s="275">
        <f>data!L85</f>
        <v>655630</v>
      </c>
      <c r="D24" s="275">
        <f>'Prior Year'!L60</f>
        <v>0</v>
      </c>
      <c r="E24" s="1">
        <f>data!L59</f>
        <v>433</v>
      </c>
      <c r="F24" s="238" t="str">
        <f t="shared" si="0"/>
        <v/>
      </c>
      <c r="G24" s="238">
        <f t="shared" si="1"/>
        <v>1514.1570438799076</v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717</v>
      </c>
      <c r="B26" s="1">
        <f>'Prior Year'!N86</f>
        <v>0</v>
      </c>
      <c r="C26" s="275">
        <f>data!N85</f>
        <v>3715569</v>
      </c>
      <c r="D26" s="275">
        <f>'Prior Year'!N60</f>
        <v>0</v>
      </c>
      <c r="E26" s="1">
        <f>data!N59</f>
        <v>12455</v>
      </c>
      <c r="F26" s="238" t="str">
        <f t="shared" si="0"/>
        <v/>
      </c>
      <c r="G26" s="238">
        <f t="shared" si="1"/>
        <v>298.31947009233238</v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718</v>
      </c>
      <c r="B27" s="275">
        <f>'Prior Year'!O86</f>
        <v>0</v>
      </c>
      <c r="C27" s="275">
        <f>data!O85</f>
        <v>543715</v>
      </c>
      <c r="D27" s="275">
        <f>'Prior Year'!O60</f>
        <v>0</v>
      </c>
      <c r="E27" s="1">
        <f>data!O59</f>
        <v>62</v>
      </c>
      <c r="F27" s="238" t="str">
        <f t="shared" si="0"/>
        <v/>
      </c>
      <c r="G27" s="238">
        <f t="shared" si="1"/>
        <v>8769.5967741935492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719</v>
      </c>
      <c r="B28" s="275">
        <f>'Prior Year'!P86</f>
        <v>0</v>
      </c>
      <c r="C28" s="275">
        <f>data!P85</f>
        <v>1417125</v>
      </c>
      <c r="D28" s="275">
        <f>'Prior Year'!P60</f>
        <v>0</v>
      </c>
      <c r="E28" s="1">
        <f>data!P59</f>
        <v>24392</v>
      </c>
      <c r="F28" s="238" t="str">
        <f t="shared" si="0"/>
        <v/>
      </c>
      <c r="G28" s="238">
        <f t="shared" si="1"/>
        <v>58.097941948179731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720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721</v>
      </c>
      <c r="B30" s="275">
        <f>'Prior Year'!R86</f>
        <v>0</v>
      </c>
      <c r="C30" s="275">
        <f>data!R85</f>
        <v>619898</v>
      </c>
      <c r="D30" s="275">
        <f>'Prior Year'!R60</f>
        <v>0</v>
      </c>
      <c r="E30" s="1">
        <f>data!R59</f>
        <v>24392</v>
      </c>
      <c r="F30" s="238" t="str">
        <f t="shared" si="0"/>
        <v/>
      </c>
      <c r="G30" s="238">
        <f>IFERROR(IF(C30=0,"",IF(E30=0,"",C30/E30)),"")</f>
        <v>25.413988192850116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722</v>
      </c>
      <c r="B31" s="275">
        <f>'Prior Year'!S86</f>
        <v>0</v>
      </c>
      <c r="C31" s="275">
        <f>data!S85</f>
        <v>825998</v>
      </c>
      <c r="D31" s="275" t="s">
        <v>723</v>
      </c>
      <c r="E31" s="4" t="s">
        <v>723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35">
      <c r="A32" s="1" t="s">
        <v>724</v>
      </c>
      <c r="B32" s="275">
        <f>'Prior Year'!T86</f>
        <v>0</v>
      </c>
      <c r="C32" s="275">
        <f>data!T85</f>
        <v>0</v>
      </c>
      <c r="D32" s="275" t="s">
        <v>723</v>
      </c>
      <c r="E32" s="4" t="s">
        <v>723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725</v>
      </c>
      <c r="B33" s="275">
        <f>'Prior Year'!U86</f>
        <v>0</v>
      </c>
      <c r="C33" s="275">
        <f>data!U85</f>
        <v>2333798</v>
      </c>
      <c r="D33" s="275">
        <f>'Prior Year'!U60</f>
        <v>0</v>
      </c>
      <c r="E33" s="1">
        <f>data!U59</f>
        <v>83370</v>
      </c>
      <c r="F33" s="238" t="str">
        <f t="shared" si="0"/>
        <v/>
      </c>
      <c r="G33" s="238">
        <f t="shared" ref="G33:G69" si="5">IF(C33=0,"",IF(E33=0,"",C33/E33))</f>
        <v>27.993258966054935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726</v>
      </c>
      <c r="B34" s="275">
        <f>'Prior Year'!V86</f>
        <v>0</v>
      </c>
      <c r="C34" s="275">
        <f>data!V85</f>
        <v>50636</v>
      </c>
      <c r="D34" s="275">
        <f>'Prior Year'!V60</f>
        <v>0</v>
      </c>
      <c r="E34" s="1">
        <f>data!V59</f>
        <v>1910</v>
      </c>
      <c r="F34" s="238" t="str">
        <f t="shared" si="0"/>
        <v/>
      </c>
      <c r="G34" s="238">
        <f t="shared" si="5"/>
        <v>26.510994764397907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727</v>
      </c>
      <c r="B35" s="275">
        <f>'Prior Year'!W86</f>
        <v>0</v>
      </c>
      <c r="C35" s="275">
        <f>data!W85</f>
        <v>442963</v>
      </c>
      <c r="D35" s="275">
        <f>'Prior Year'!W60</f>
        <v>0</v>
      </c>
      <c r="E35" s="1">
        <f>data!W59</f>
        <v>4506</v>
      </c>
      <c r="F35" s="238" t="str">
        <f t="shared" si="0"/>
        <v/>
      </c>
      <c r="G35" s="238">
        <f t="shared" si="5"/>
        <v>98.305148690634709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728</v>
      </c>
      <c r="B36" s="275">
        <f>'Prior Year'!X86</f>
        <v>0</v>
      </c>
      <c r="C36" s="275">
        <f>data!X85</f>
        <v>521495</v>
      </c>
      <c r="D36" s="275">
        <f>'Prior Year'!X60</f>
        <v>0</v>
      </c>
      <c r="E36" s="1">
        <f>data!X59</f>
        <v>19821</v>
      </c>
      <c r="F36" s="238" t="str">
        <f t="shared" si="0"/>
        <v/>
      </c>
      <c r="G36" s="238">
        <f t="shared" si="5"/>
        <v>26.310226527420411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729</v>
      </c>
      <c r="B37" s="275">
        <f>'Prior Year'!Y86</f>
        <v>0</v>
      </c>
      <c r="C37" s="275">
        <f>data!Y85</f>
        <v>601286</v>
      </c>
      <c r="D37" s="275">
        <f>'Prior Year'!Y60</f>
        <v>0</v>
      </c>
      <c r="E37" s="1">
        <f>data!Y59</f>
        <v>18500</v>
      </c>
      <c r="F37" s="238" t="str">
        <f t="shared" si="0"/>
        <v/>
      </c>
      <c r="G37" s="238">
        <f t="shared" si="5"/>
        <v>32.501945945945948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730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731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732</v>
      </c>
      <c r="B40" s="275">
        <f>'Prior Year'!AB86</f>
        <v>0</v>
      </c>
      <c r="C40" s="275">
        <f>data!AB85</f>
        <v>3399975</v>
      </c>
      <c r="D40" s="275" t="s">
        <v>723</v>
      </c>
      <c r="E40" s="4" t="s">
        <v>723</v>
      </c>
      <c r="F40" s="238" t="str">
        <f t="shared" si="0"/>
        <v/>
      </c>
      <c r="G40" s="238" t="str">
        <f>IFERROR(IF(C40=0,"",IF(E40=0,"",C40/E40)),"")</f>
        <v/>
      </c>
      <c r="H40" s="6" t="str">
        <f t="shared" si="2"/>
        <v/>
      </c>
      <c r="I40" s="275" t="str">
        <f t="shared" si="3"/>
        <v>Please provide explanation for the fluctuation noted here</v>
      </c>
      <c r="M40" s="7"/>
    </row>
    <row r="41" spans="1:13" x14ac:dyDescent="0.35">
      <c r="A41" s="1" t="s">
        <v>733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734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735</v>
      </c>
      <c r="B43" s="275">
        <f>'Prior Year'!AE86</f>
        <v>0</v>
      </c>
      <c r="C43" s="275">
        <f>data!AE85</f>
        <v>1059033</v>
      </c>
      <c r="D43" s="275">
        <f>'Prior Year'!AE60</f>
        <v>0</v>
      </c>
      <c r="E43" s="1">
        <f>data!AE59</f>
        <v>34058</v>
      </c>
      <c r="F43" s="238" t="str">
        <f t="shared" si="0"/>
        <v/>
      </c>
      <c r="G43" s="238">
        <f t="shared" si="5"/>
        <v>31.094985025544659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736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737</v>
      </c>
      <c r="B45" s="275">
        <f>'Prior Year'!AG86</f>
        <v>0</v>
      </c>
      <c r="C45" s="275">
        <f>data!AG85</f>
        <v>4016162</v>
      </c>
      <c r="D45" s="275">
        <f>'Prior Year'!AG60</f>
        <v>0</v>
      </c>
      <c r="E45" s="1">
        <f>data!AG59</f>
        <v>8781</v>
      </c>
      <c r="F45" s="238" t="str">
        <f t="shared" si="0"/>
        <v/>
      </c>
      <c r="G45" s="238">
        <f t="shared" si="5"/>
        <v>457.36954788748432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738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739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740</v>
      </c>
      <c r="B48" s="275">
        <f>'Prior Year'!AJ86</f>
        <v>0</v>
      </c>
      <c r="C48" s="275">
        <f>data!AJ85</f>
        <v>6285545</v>
      </c>
      <c r="D48" s="275">
        <f>'Prior Year'!AJ60</f>
        <v>0</v>
      </c>
      <c r="E48" s="1">
        <f>data!AJ59</f>
        <v>21792</v>
      </c>
      <c r="F48" s="238" t="str">
        <f t="shared" si="0"/>
        <v/>
      </c>
      <c r="G48" s="238">
        <f t="shared" si="5"/>
        <v>288.4335994860499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741</v>
      </c>
      <c r="B49" s="275">
        <f>'Prior Year'!AK86</f>
        <v>0</v>
      </c>
      <c r="C49" s="275">
        <f>data!AK85</f>
        <v>52862</v>
      </c>
      <c r="D49" s="275">
        <f>'Prior Year'!AK60</f>
        <v>0</v>
      </c>
      <c r="E49" s="1">
        <f>data!AK59</f>
        <v>1598</v>
      </c>
      <c r="F49" s="238" t="str">
        <f t="shared" si="0"/>
        <v/>
      </c>
      <c r="G49" s="238">
        <f t="shared" si="5"/>
        <v>33.080100125156449</v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742</v>
      </c>
      <c r="B50" s="275">
        <f>'Prior Year'!AL86</f>
        <v>0</v>
      </c>
      <c r="C50" s="275">
        <f>data!AL85</f>
        <v>48572</v>
      </c>
      <c r="D50" s="275">
        <f>'Prior Year'!AL60</f>
        <v>0</v>
      </c>
      <c r="E50" s="1">
        <f>data!AL59</f>
        <v>781</v>
      </c>
      <c r="F50" s="238" t="str">
        <f t="shared" si="0"/>
        <v/>
      </c>
      <c r="G50" s="238">
        <f t="shared" si="5"/>
        <v>62.192061459667094</v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745</v>
      </c>
      <c r="B53" s="275">
        <f>'Prior Year'!AO86</f>
        <v>0</v>
      </c>
      <c r="C53" s="275">
        <f>data!AO85</f>
        <v>472417</v>
      </c>
      <c r="D53" s="275">
        <f>'Prior Year'!AO60</f>
        <v>0</v>
      </c>
      <c r="E53" s="1">
        <f>data!AO59</f>
        <v>7488</v>
      </c>
      <c r="F53" s="238" t="str">
        <f t="shared" si="0"/>
        <v/>
      </c>
      <c r="G53" s="238">
        <f t="shared" si="5"/>
        <v>63.089877136752136</v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746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748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749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750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752</v>
      </c>
      <c r="B60" s="275">
        <f>'Prior Year'!AV86</f>
        <v>0</v>
      </c>
      <c r="C60" s="275">
        <f>data!AV85</f>
        <v>0</v>
      </c>
      <c r="D60" s="275" t="s">
        <v>723</v>
      </c>
      <c r="E60" s="4" t="s">
        <v>723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753</v>
      </c>
      <c r="B61" s="275">
        <f>'Prior Year'!AW86</f>
        <v>0</v>
      </c>
      <c r="C61" s="275">
        <f>data!AW85</f>
        <v>0</v>
      </c>
      <c r="D61" s="275" t="s">
        <v>723</v>
      </c>
      <c r="E61" s="4" t="s">
        <v>723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754</v>
      </c>
      <c r="B62" s="275">
        <f>'Prior Year'!AX86</f>
        <v>0</v>
      </c>
      <c r="C62" s="275">
        <f>data!AX85</f>
        <v>0</v>
      </c>
      <c r="D62" s="275" t="s">
        <v>723</v>
      </c>
      <c r="E62" s="4" t="s">
        <v>723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755</v>
      </c>
      <c r="B63" s="275">
        <f>'Prior Year'!AY86</f>
        <v>0</v>
      </c>
      <c r="C63" s="275">
        <f>data!AY85</f>
        <v>1695116</v>
      </c>
      <c r="D63" s="275">
        <f>'Prior Year'!AY60</f>
        <v>0</v>
      </c>
      <c r="E63" s="1">
        <f>data!AY59</f>
        <v>31620</v>
      </c>
      <c r="F63" s="238" t="str">
        <f>IF(B63=0,"",IF(D63=0,"",B63/D63))</f>
        <v/>
      </c>
      <c r="G63" s="238">
        <f t="shared" si="5"/>
        <v>53.608981657179001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756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757</v>
      </c>
      <c r="B65" s="275">
        <f>'Prior Year'!BA86</f>
        <v>0</v>
      </c>
      <c r="C65" s="275">
        <f>data!BA85</f>
        <v>143420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758</v>
      </c>
      <c r="B66" s="275">
        <f>'Prior Year'!BB86</f>
        <v>0</v>
      </c>
      <c r="C66" s="275">
        <f>data!BB85</f>
        <v>772583</v>
      </c>
      <c r="D66" s="275" t="s">
        <v>723</v>
      </c>
      <c r="E66" s="4" t="s">
        <v>723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759</v>
      </c>
      <c r="B67" s="275">
        <f>'Prior Year'!BC86</f>
        <v>0</v>
      </c>
      <c r="C67" s="275">
        <f>data!BC85</f>
        <v>0</v>
      </c>
      <c r="D67" s="275" t="s">
        <v>723</v>
      </c>
      <c r="E67" s="4" t="s">
        <v>723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760</v>
      </c>
      <c r="B68" s="275">
        <f>'Prior Year'!BD86</f>
        <v>0</v>
      </c>
      <c r="C68" s="275">
        <f>data!BD85</f>
        <v>357300</v>
      </c>
      <c r="D68" s="275" t="s">
        <v>723</v>
      </c>
      <c r="E68" s="4" t="s">
        <v>723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761</v>
      </c>
      <c r="B69" s="275">
        <f>'Prior Year'!BE86</f>
        <v>0</v>
      </c>
      <c r="C69" s="275">
        <f>data!BE85</f>
        <v>1477448</v>
      </c>
      <c r="D69" s="275">
        <f>'Prior Year'!BE60</f>
        <v>0</v>
      </c>
      <c r="E69" s="1">
        <f>data!BE59</f>
        <v>87934</v>
      </c>
      <c r="F69" s="238" t="str">
        <f>IF(B69=0,"",IF(D69=0,"",B69/D69))</f>
        <v/>
      </c>
      <c r="G69" s="238">
        <f t="shared" si="5"/>
        <v>16.801783155548481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762</v>
      </c>
      <c r="B70" s="275">
        <f>'Prior Year'!BF86</f>
        <v>0</v>
      </c>
      <c r="C70" s="275">
        <f>data!BF85</f>
        <v>925817</v>
      </c>
      <c r="D70" s="275" t="s">
        <v>723</v>
      </c>
      <c r="E70" s="4" t="s">
        <v>723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763</v>
      </c>
      <c r="B71" s="275">
        <f>'Prior Year'!BG86</f>
        <v>0</v>
      </c>
      <c r="C71" s="275">
        <f>data!BG85</f>
        <v>3214815</v>
      </c>
      <c r="D71" s="275" t="s">
        <v>723</v>
      </c>
      <c r="E71" s="4" t="s">
        <v>723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764</v>
      </c>
      <c r="B72" s="275">
        <f>'Prior Year'!BH86</f>
        <v>0</v>
      </c>
      <c r="C72" s="275">
        <f>data!BH85</f>
        <v>237814</v>
      </c>
      <c r="D72" s="275" t="s">
        <v>723</v>
      </c>
      <c r="E72" s="4" t="s">
        <v>723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765</v>
      </c>
      <c r="B73" s="275">
        <f>'Prior Year'!BI86</f>
        <v>0</v>
      </c>
      <c r="C73" s="275">
        <f>data!BI85</f>
        <v>0</v>
      </c>
      <c r="D73" s="275" t="s">
        <v>723</v>
      </c>
      <c r="E73" s="4" t="s">
        <v>723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766</v>
      </c>
      <c r="B74" s="275">
        <f>'Prior Year'!BJ86</f>
        <v>0</v>
      </c>
      <c r="C74" s="275">
        <f>data!BJ85</f>
        <v>1047408</v>
      </c>
      <c r="D74" s="275" t="s">
        <v>723</v>
      </c>
      <c r="E74" s="4" t="s">
        <v>723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767</v>
      </c>
      <c r="B75" s="275">
        <f>'Prior Year'!BK86</f>
        <v>0</v>
      </c>
      <c r="C75" s="275">
        <f>data!BK85</f>
        <v>950401</v>
      </c>
      <c r="D75" s="275" t="s">
        <v>723</v>
      </c>
      <c r="E75" s="4" t="s">
        <v>723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768</v>
      </c>
      <c r="B76" s="275">
        <f>'Prior Year'!BL86</f>
        <v>0</v>
      </c>
      <c r="C76" s="275">
        <f>data!BL85</f>
        <v>535667</v>
      </c>
      <c r="D76" s="275" t="s">
        <v>723</v>
      </c>
      <c r="E76" s="4" t="s">
        <v>723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769</v>
      </c>
      <c r="B77" s="275">
        <f>'Prior Year'!BM86</f>
        <v>0</v>
      </c>
      <c r="C77" s="275">
        <f>data!BM85</f>
        <v>0</v>
      </c>
      <c r="D77" s="275" t="s">
        <v>723</v>
      </c>
      <c r="E77" s="4" t="s">
        <v>723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770</v>
      </c>
      <c r="B78" s="275">
        <f>'Prior Year'!BN86</f>
        <v>0</v>
      </c>
      <c r="C78" s="275">
        <f>data!BN85</f>
        <v>1406932</v>
      </c>
      <c r="D78" s="275" t="s">
        <v>723</v>
      </c>
      <c r="E78" s="4" t="s">
        <v>723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771</v>
      </c>
      <c r="B79" s="275">
        <f>'Prior Year'!BO86</f>
        <v>0</v>
      </c>
      <c r="C79" s="275">
        <f>data!BO85</f>
        <v>0</v>
      </c>
      <c r="D79" s="275" t="s">
        <v>723</v>
      </c>
      <c r="E79" s="4" t="s">
        <v>723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772</v>
      </c>
      <c r="B80" s="275">
        <f>'Prior Year'!BP86</f>
        <v>0</v>
      </c>
      <c r="C80" s="275">
        <f>data!BP85</f>
        <v>0</v>
      </c>
      <c r="D80" s="275" t="s">
        <v>723</v>
      </c>
      <c r="E80" s="4" t="s">
        <v>723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773</v>
      </c>
      <c r="B81" s="275">
        <f>'Prior Year'!BQ86</f>
        <v>0</v>
      </c>
      <c r="C81" s="275">
        <f>data!BQ85</f>
        <v>0</v>
      </c>
      <c r="D81" s="275" t="s">
        <v>723</v>
      </c>
      <c r="E81" s="4" t="s">
        <v>723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774</v>
      </c>
      <c r="B82" s="275">
        <f>'Prior Year'!BR86</f>
        <v>0</v>
      </c>
      <c r="C82" s="275">
        <f>data!BR85</f>
        <v>816692</v>
      </c>
      <c r="D82" s="275" t="s">
        <v>723</v>
      </c>
      <c r="E82" s="4" t="s">
        <v>723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775</v>
      </c>
      <c r="B83" s="275">
        <f>'Prior Year'!BS86</f>
        <v>0</v>
      </c>
      <c r="C83" s="275">
        <f>data!BS85</f>
        <v>0</v>
      </c>
      <c r="D83" s="275" t="s">
        <v>723</v>
      </c>
      <c r="E83" s="4" t="s">
        <v>723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776</v>
      </c>
      <c r="B84" s="275">
        <f>'Prior Year'!BT86</f>
        <v>0</v>
      </c>
      <c r="C84" s="275">
        <f>data!BT85</f>
        <v>0</v>
      </c>
      <c r="D84" s="275" t="s">
        <v>723</v>
      </c>
      <c r="E84" s="4" t="s">
        <v>723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777</v>
      </c>
      <c r="B85" s="275">
        <f>'Prior Year'!BU86</f>
        <v>0</v>
      </c>
      <c r="C85" s="275">
        <f>data!BU85</f>
        <v>0</v>
      </c>
      <c r="D85" s="275" t="s">
        <v>723</v>
      </c>
      <c r="E85" s="4" t="s">
        <v>723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778</v>
      </c>
      <c r="B86" s="275">
        <f>'Prior Year'!BV86</f>
        <v>0</v>
      </c>
      <c r="C86" s="275">
        <f>data!BV85</f>
        <v>481056</v>
      </c>
      <c r="D86" s="275" t="s">
        <v>723</v>
      </c>
      <c r="E86" s="4" t="s">
        <v>723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779</v>
      </c>
      <c r="B87" s="275">
        <f>'Prior Year'!BW86</f>
        <v>0</v>
      </c>
      <c r="C87" s="275">
        <f>data!BW85</f>
        <v>0</v>
      </c>
      <c r="D87" s="275" t="s">
        <v>723</v>
      </c>
      <c r="E87" s="4" t="s">
        <v>723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780</v>
      </c>
      <c r="B88" s="275">
        <f>'Prior Year'!BX86</f>
        <v>0</v>
      </c>
      <c r="C88" s="275">
        <f>data!BX85</f>
        <v>0</v>
      </c>
      <c r="D88" s="275" t="s">
        <v>723</v>
      </c>
      <c r="E88" s="4" t="s">
        <v>723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781</v>
      </c>
      <c r="B89" s="275">
        <f>'Prior Year'!BY86</f>
        <v>0</v>
      </c>
      <c r="C89" s="275">
        <f>data!BY85</f>
        <v>856644</v>
      </c>
      <c r="D89" s="275" t="s">
        <v>723</v>
      </c>
      <c r="E89" s="4" t="s">
        <v>723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782</v>
      </c>
      <c r="B90" s="275">
        <f>'Prior Year'!BZ86</f>
        <v>0</v>
      </c>
      <c r="C90" s="275">
        <f>data!BZ85</f>
        <v>0</v>
      </c>
      <c r="D90" s="275" t="s">
        <v>723</v>
      </c>
      <c r="E90" s="4" t="s">
        <v>723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783</v>
      </c>
      <c r="B91" s="275">
        <f>'Prior Year'!CA86</f>
        <v>0</v>
      </c>
      <c r="C91" s="275">
        <f>data!CA85</f>
        <v>189868</v>
      </c>
      <c r="D91" s="275" t="s">
        <v>723</v>
      </c>
      <c r="E91" s="4" t="s">
        <v>723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784</v>
      </c>
      <c r="B92" s="275">
        <f>'Prior Year'!CB86</f>
        <v>0</v>
      </c>
      <c r="C92" s="275">
        <f>data!CB85</f>
        <v>0</v>
      </c>
      <c r="D92" s="275" t="s">
        <v>723</v>
      </c>
      <c r="E92" s="4" t="s">
        <v>723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785</v>
      </c>
      <c r="B93" s="275">
        <f>'Prior Year'!CC86</f>
        <v>0</v>
      </c>
      <c r="C93" s="275">
        <f>data!CC85</f>
        <v>0</v>
      </c>
      <c r="D93" s="275" t="s">
        <v>723</v>
      </c>
      <c r="E93" s="4" t="s">
        <v>723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786</v>
      </c>
      <c r="B94" s="275">
        <f>'Prior Year'!CD86</f>
        <v>0</v>
      </c>
      <c r="C94" s="275">
        <f>data!CD85</f>
        <v>974848</v>
      </c>
      <c r="D94" s="275" t="s">
        <v>723</v>
      </c>
      <c r="E94" s="4" t="s">
        <v>723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1346</v>
      </c>
    </row>
    <row r="3" spans="1:4" x14ac:dyDescent="0.35">
      <c r="A3" s="11" t="s">
        <v>787</v>
      </c>
    </row>
    <row r="4" spans="1:4" x14ac:dyDescent="0.35">
      <c r="A4" s="330" t="s">
        <v>1344</v>
      </c>
    </row>
    <row r="5" spans="1:4" x14ac:dyDescent="0.35">
      <c r="A5" s="331" t="s">
        <v>1342</v>
      </c>
    </row>
    <row r="6" spans="1:4" x14ac:dyDescent="0.35">
      <c r="A6" s="329"/>
    </row>
    <row r="7" spans="1:4" x14ac:dyDescent="0.35">
      <c r="A7" s="330" t="s">
        <v>1345</v>
      </c>
    </row>
    <row r="8" spans="1:4" x14ac:dyDescent="0.35">
      <c r="A8" s="331" t="s">
        <v>1343</v>
      </c>
    </row>
    <row r="11" spans="1:4" x14ac:dyDescent="0.35">
      <c r="A11" s="13" t="s">
        <v>788</v>
      </c>
      <c r="D11" s="276">
        <f>data!C380</f>
        <v>381073</v>
      </c>
    </row>
    <row r="12" spans="1:4" x14ac:dyDescent="0.35">
      <c r="A12" s="13" t="s">
        <v>789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790</v>
      </c>
      <c r="D14" s="14" t="s">
        <v>791</v>
      </c>
    </row>
    <row r="15" spans="1:4" x14ac:dyDescent="0.35">
      <c r="A15" s="12" t="s">
        <v>792</v>
      </c>
      <c r="D15" s="15"/>
    </row>
    <row r="16" spans="1:4" x14ac:dyDescent="0.35">
      <c r="A16" s="12" t="s">
        <v>792</v>
      </c>
      <c r="D16" s="15"/>
    </row>
    <row r="17" spans="1:4" x14ac:dyDescent="0.35">
      <c r="A17" s="12" t="s">
        <v>792</v>
      </c>
      <c r="D17" s="15"/>
    </row>
    <row r="18" spans="1:4" x14ac:dyDescent="0.35">
      <c r="A18" s="12" t="s">
        <v>792</v>
      </c>
      <c r="D18" s="15"/>
    </row>
    <row r="19" spans="1:4" x14ac:dyDescent="0.35">
      <c r="A19" s="12" t="s">
        <v>792</v>
      </c>
      <c r="D19" s="15"/>
    </row>
    <row r="20" spans="1:4" x14ac:dyDescent="0.35">
      <c r="A20" s="12" t="s">
        <v>792</v>
      </c>
      <c r="D20" s="15"/>
    </row>
    <row r="21" spans="1:4" x14ac:dyDescent="0.35">
      <c r="A21" s="12" t="s">
        <v>792</v>
      </c>
      <c r="D21" s="15"/>
    </row>
    <row r="25" spans="1:4" x14ac:dyDescent="0.35">
      <c r="A25" s="13" t="s">
        <v>793</v>
      </c>
      <c r="D25" s="277">
        <f>data!C414</f>
        <v>614517</v>
      </c>
    </row>
    <row r="26" spans="1:4" x14ac:dyDescent="0.35">
      <c r="A26" s="13" t="s">
        <v>789</v>
      </c>
      <c r="D26" s="277" t="str">
        <f>IF(OR(data!C414&gt;1000000,data!C414/(data!D416)&gt;0.01),"Yes","No")</f>
        <v>Yes</v>
      </c>
    </row>
    <row r="28" spans="1:4" x14ac:dyDescent="0.35">
      <c r="A28" s="13" t="s">
        <v>790</v>
      </c>
      <c r="D28" s="14" t="s">
        <v>791</v>
      </c>
    </row>
    <row r="29" spans="1:4" x14ac:dyDescent="0.35">
      <c r="A29" s="12" t="s">
        <v>794</v>
      </c>
      <c r="D29" s="15"/>
    </row>
    <row r="30" spans="1:4" x14ac:dyDescent="0.35">
      <c r="A30" s="12" t="s">
        <v>794</v>
      </c>
      <c r="D30" s="15"/>
    </row>
    <row r="31" spans="1:4" x14ac:dyDescent="0.35">
      <c r="A31" s="12" t="s">
        <v>794</v>
      </c>
      <c r="D31" s="15"/>
    </row>
    <row r="32" spans="1:4" x14ac:dyDescent="0.35">
      <c r="A32" s="12" t="s">
        <v>794</v>
      </c>
      <c r="D32" s="15"/>
    </row>
    <row r="33" spans="1:4" x14ac:dyDescent="0.35">
      <c r="A33" s="12" t="s">
        <v>794</v>
      </c>
      <c r="D33" s="15"/>
    </row>
    <row r="34" spans="1:4" x14ac:dyDescent="0.35">
      <c r="A34" s="12" t="s">
        <v>794</v>
      </c>
      <c r="D34" s="15"/>
    </row>
    <row r="35" spans="1:4" x14ac:dyDescent="0.35">
      <c r="A35" s="12" t="s">
        <v>794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795</v>
      </c>
    </row>
    <row r="2" spans="1:7" ht="20.149999999999999" customHeight="1" x14ac:dyDescent="0.35">
      <c r="A2" s="76" t="s">
        <v>796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12/31/2021</v>
      </c>
      <c r="C4" s="78"/>
      <c r="D4" s="79"/>
      <c r="E4" s="80"/>
      <c r="F4" s="78" t="str">
        <f>"License Number:  "&amp;"H-"&amp;FIXED(data!C97,0)</f>
        <v>License Number:  H-21</v>
      </c>
      <c r="G4" s="81"/>
    </row>
    <row r="5" spans="1:7" ht="20.149999999999999" customHeight="1" x14ac:dyDescent="0.35">
      <c r="A5" s="77">
        <v>2</v>
      </c>
      <c r="B5" s="78" t="s">
        <v>284</v>
      </c>
      <c r="C5" s="81"/>
      <c r="D5" s="78" t="str">
        <f>"  "&amp;data!C98</f>
        <v xml:space="preserve">  Newport Hospital &amp; Health Services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289</v>
      </c>
      <c r="C6" s="81"/>
      <c r="D6" s="78" t="str">
        <f>"  "&amp;data!C102</f>
        <v xml:space="preserve">  99156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797</v>
      </c>
      <c r="C7" s="81"/>
      <c r="D7" s="78" t="str">
        <f>"  "&amp;data!C103</f>
        <v xml:space="preserve">  Pend Orielle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798</v>
      </c>
      <c r="C8" s="81"/>
      <c r="D8" s="78" t="str">
        <f>"  "&amp;data!C104</f>
        <v xml:space="preserve">  Merry-Ann Keane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799</v>
      </c>
      <c r="C9" s="81"/>
      <c r="D9" s="78" t="str">
        <f>"  "&amp;data!C105</f>
        <v xml:space="preserve">  Kim Manus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800</v>
      </c>
      <c r="C10" s="81"/>
      <c r="D10" s="78" t="str">
        <f>"  "&amp;data!C107</f>
        <v xml:space="preserve">  509-447-4221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801</v>
      </c>
      <c r="C11" s="81"/>
      <c r="D11" s="78" t="str">
        <f>"  "&amp;data!C108</f>
        <v xml:space="preserve">  509-447-5527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802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298</v>
      </c>
      <c r="B15" s="88"/>
      <c r="C15" s="89" t="s">
        <v>300</v>
      </c>
      <c r="D15" s="88"/>
      <c r="E15" s="89" t="s">
        <v>302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287</v>
      </c>
      <c r="C16" s="93" t="str">
        <f>IF(data!C117&gt;0," X","")</f>
        <v/>
      </c>
      <c r="D16" s="94" t="s">
        <v>803</v>
      </c>
      <c r="E16" s="278" t="str">
        <f>IF(data!C120&gt;0," X","")</f>
        <v/>
      </c>
      <c r="F16" s="95" t="s">
        <v>303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289</v>
      </c>
      <c r="C17" s="93" t="str">
        <f>IF(data!C118&gt;0," X","")</f>
        <v/>
      </c>
      <c r="D17" s="94" t="s">
        <v>383</v>
      </c>
      <c r="E17" s="278" t="str">
        <f>IF(data!C121&gt;0," X","")</f>
        <v/>
      </c>
      <c r="F17" s="95" t="s">
        <v>304</v>
      </c>
      <c r="G17" s="81"/>
    </row>
    <row r="18" spans="1:7" ht="20.149999999999999" customHeight="1" x14ac:dyDescent="0.35">
      <c r="A18" s="77"/>
      <c r="B18" s="81" t="s">
        <v>804</v>
      </c>
      <c r="C18" s="81"/>
      <c r="D18" s="81"/>
      <c r="E18" s="278" t="str">
        <f>IF(data!C122&gt;0," X","")</f>
        <v/>
      </c>
      <c r="F18" s="95" t="s">
        <v>305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805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806</v>
      </c>
      <c r="C22" s="78"/>
      <c r="D22" s="78"/>
      <c r="E22" s="78"/>
      <c r="F22" s="92" t="s">
        <v>308</v>
      </c>
      <c r="G22" s="93" t="s">
        <v>226</v>
      </c>
    </row>
    <row r="23" spans="1:7" ht="20.149999999999999" customHeight="1" x14ac:dyDescent="0.35">
      <c r="A23" s="77"/>
      <c r="B23" s="78" t="s">
        <v>807</v>
      </c>
      <c r="C23" s="78"/>
      <c r="D23" s="78"/>
      <c r="E23" s="78"/>
      <c r="F23" s="77">
        <f>data!C127</f>
        <v>410</v>
      </c>
      <c r="G23" s="81">
        <f>data!D127</f>
        <v>1542</v>
      </c>
    </row>
    <row r="24" spans="1:7" ht="20.149999999999999" customHeight="1" x14ac:dyDescent="0.35">
      <c r="A24" s="77"/>
      <c r="B24" s="78" t="s">
        <v>808</v>
      </c>
      <c r="C24" s="78"/>
      <c r="D24" s="78"/>
      <c r="E24" s="78"/>
      <c r="F24" s="77">
        <f>data!C128</f>
        <v>33</v>
      </c>
      <c r="G24" s="81">
        <f>data!D128</f>
        <v>433</v>
      </c>
    </row>
    <row r="25" spans="1:7" ht="20.149999999999999" customHeight="1" x14ac:dyDescent="0.35">
      <c r="A25" s="77"/>
      <c r="B25" s="78" t="s">
        <v>809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312</v>
      </c>
      <c r="C26" s="78"/>
      <c r="D26" s="78"/>
      <c r="E26" s="78"/>
      <c r="F26" s="77">
        <f>data!C130</f>
        <v>62</v>
      </c>
      <c r="G26" s="81">
        <f>data!D130</f>
        <v>88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810</v>
      </c>
      <c r="C29" s="81"/>
      <c r="D29" s="93" t="s">
        <v>178</v>
      </c>
      <c r="E29" s="97" t="s">
        <v>810</v>
      </c>
      <c r="F29" s="81"/>
      <c r="G29" s="93" t="s">
        <v>178</v>
      </c>
    </row>
    <row r="30" spans="1:7" ht="20.149999999999999" customHeight="1" x14ac:dyDescent="0.35">
      <c r="A30" s="77"/>
      <c r="B30" s="78" t="s">
        <v>314</v>
      </c>
      <c r="C30" s="81"/>
      <c r="D30" s="81">
        <f>data!C132</f>
        <v>0</v>
      </c>
      <c r="E30" s="78" t="s">
        <v>320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811</v>
      </c>
      <c r="C31" s="81"/>
      <c r="D31" s="81">
        <f>data!C133</f>
        <v>0</v>
      </c>
      <c r="E31" s="78" t="s">
        <v>321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812</v>
      </c>
      <c r="C32" s="81"/>
      <c r="D32" s="81">
        <f>data!C134</f>
        <v>24</v>
      </c>
      <c r="E32" s="78" t="s">
        <v>813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814</v>
      </c>
      <c r="C33" s="81"/>
      <c r="D33" s="81">
        <f>data!C135</f>
        <v>0</v>
      </c>
      <c r="E33" s="78" t="s">
        <v>815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816</v>
      </c>
      <c r="C34" s="81"/>
      <c r="D34" s="81">
        <f>data!C136</f>
        <v>0</v>
      </c>
      <c r="E34" s="78" t="s">
        <v>323</v>
      </c>
      <c r="F34" s="81"/>
      <c r="G34" s="81">
        <f>data!E143</f>
        <v>24</v>
      </c>
    </row>
    <row r="35" spans="1:7" ht="20.149999999999999" customHeight="1" x14ac:dyDescent="0.35">
      <c r="A35" s="77"/>
      <c r="B35" s="97" t="s">
        <v>817</v>
      </c>
      <c r="C35" s="81"/>
      <c r="D35" s="81">
        <f>data!C137</f>
        <v>0</v>
      </c>
      <c r="E35" s="78" t="s">
        <v>818</v>
      </c>
      <c r="F35" s="98"/>
      <c r="G35" s="81"/>
    </row>
    <row r="36" spans="1:7" ht="20.149999999999999" customHeight="1" x14ac:dyDescent="0.35">
      <c r="A36" s="77"/>
      <c r="B36" s="78" t="s">
        <v>107</v>
      </c>
      <c r="C36" s="81"/>
      <c r="D36" s="81">
        <f>data!C138</f>
        <v>0</v>
      </c>
      <c r="E36" s="78" t="s">
        <v>324</v>
      </c>
      <c r="F36" s="81"/>
      <c r="G36" s="81">
        <f>data!C144</f>
        <v>0</v>
      </c>
    </row>
    <row r="37" spans="1:7" ht="20.149999999999999" customHeight="1" x14ac:dyDescent="0.35">
      <c r="A37" s="77"/>
      <c r="E37" s="78" t="s">
        <v>325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320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819</v>
      </c>
      <c r="C40" s="105" t="s">
        <v>283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820</v>
      </c>
      <c r="G1" s="75" t="s">
        <v>821</v>
      </c>
    </row>
    <row r="2" spans="1:7" ht="20.149999999999999" customHeight="1" x14ac:dyDescent="0.35">
      <c r="A2" s="1" t="str">
        <f>"Hospital: "&amp;data!C98</f>
        <v>Hospital: Newport Hospital &amp; Health Services</v>
      </c>
      <c r="G2" s="4" t="s">
        <v>822</v>
      </c>
    </row>
    <row r="3" spans="1:7" ht="20.149999999999999" customHeight="1" x14ac:dyDescent="0.35">
      <c r="G3" s="4" t="str">
        <f>"FYE: "&amp;data!C96</f>
        <v>FYE: 12/31/2021</v>
      </c>
    </row>
    <row r="4" spans="1:7" ht="20.149999999999999" customHeight="1" x14ac:dyDescent="0.35">
      <c r="A4" s="135" t="s">
        <v>823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824</v>
      </c>
      <c r="C5" s="88"/>
      <c r="D5" s="88"/>
      <c r="E5" s="139" t="s">
        <v>335</v>
      </c>
      <c r="F5" s="88"/>
      <c r="G5" s="88"/>
    </row>
    <row r="6" spans="1:7" ht="20.149999999999999" customHeight="1" x14ac:dyDescent="0.35">
      <c r="A6" s="140" t="s">
        <v>825</v>
      </c>
      <c r="B6" s="93" t="s">
        <v>308</v>
      </c>
      <c r="C6" s="93" t="s">
        <v>826</v>
      </c>
      <c r="D6" s="93" t="s">
        <v>331</v>
      </c>
      <c r="E6" s="93" t="s">
        <v>179</v>
      </c>
      <c r="F6" s="93" t="s">
        <v>142</v>
      </c>
      <c r="G6" s="93" t="s">
        <v>214</v>
      </c>
    </row>
    <row r="7" spans="1:7" ht="20.149999999999999" customHeight="1" x14ac:dyDescent="0.35">
      <c r="A7" s="77" t="s">
        <v>329</v>
      </c>
      <c r="B7" s="141">
        <f>data!B154</f>
        <v>241</v>
      </c>
      <c r="C7" s="141">
        <f>data!B155</f>
        <v>1058</v>
      </c>
      <c r="D7" s="141">
        <f>data!B156</f>
        <v>0</v>
      </c>
      <c r="E7" s="141">
        <f>data!B157</f>
        <v>5605157.4400000013</v>
      </c>
      <c r="F7" s="141">
        <f>data!B158</f>
        <v>22178656.120000005</v>
      </c>
      <c r="G7" s="141">
        <f>data!B157+data!B158</f>
        <v>27783813.560000006</v>
      </c>
    </row>
    <row r="8" spans="1:7" ht="20.149999999999999" customHeight="1" x14ac:dyDescent="0.35">
      <c r="A8" s="77" t="s">
        <v>330</v>
      </c>
      <c r="B8" s="141">
        <f>data!C154</f>
        <v>51</v>
      </c>
      <c r="C8" s="141">
        <f>data!C155</f>
        <v>125</v>
      </c>
      <c r="D8" s="141">
        <f>data!C156</f>
        <v>0</v>
      </c>
      <c r="E8" s="141">
        <f>data!C157</f>
        <v>5372256</v>
      </c>
      <c r="F8" s="141">
        <f>data!C158</f>
        <v>10218240</v>
      </c>
      <c r="G8" s="141">
        <f>data!C157+data!C158</f>
        <v>15590496</v>
      </c>
    </row>
    <row r="9" spans="1:7" ht="20.149999999999999" customHeight="1" x14ac:dyDescent="0.35">
      <c r="A9" s="77" t="s">
        <v>827</v>
      </c>
      <c r="B9" s="141">
        <f>data!D154</f>
        <v>180</v>
      </c>
      <c r="C9" s="141">
        <f>data!D155</f>
        <v>447</v>
      </c>
      <c r="D9" s="141">
        <f>data!D156</f>
        <v>0</v>
      </c>
      <c r="E9" s="141">
        <f>data!D157</f>
        <v>3436389</v>
      </c>
      <c r="F9" s="141">
        <f>data!D158</f>
        <v>16939614</v>
      </c>
      <c r="G9" s="141">
        <f>data!D157+data!D158</f>
        <v>20376003</v>
      </c>
    </row>
    <row r="10" spans="1:7" ht="20.149999999999999" customHeight="1" x14ac:dyDescent="0.35">
      <c r="A10" s="92" t="s">
        <v>214</v>
      </c>
      <c r="B10" s="141">
        <f>data!E154</f>
        <v>472</v>
      </c>
      <c r="C10" s="141">
        <f>data!E155</f>
        <v>1630</v>
      </c>
      <c r="D10" s="141">
        <f>data!E156</f>
        <v>0</v>
      </c>
      <c r="E10" s="141">
        <f>data!E157</f>
        <v>14413802.440000001</v>
      </c>
      <c r="F10" s="141">
        <f>data!E158</f>
        <v>49336510.120000005</v>
      </c>
      <c r="G10" s="141">
        <f>E10+F10</f>
        <v>63750312.560000002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828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824</v>
      </c>
      <c r="C14" s="147"/>
      <c r="D14" s="147"/>
      <c r="E14" s="147" t="s">
        <v>335</v>
      </c>
      <c r="F14" s="147"/>
      <c r="G14" s="147"/>
    </row>
    <row r="15" spans="1:7" ht="20.149999999999999" customHeight="1" x14ac:dyDescent="0.35">
      <c r="A15" s="140" t="s">
        <v>825</v>
      </c>
      <c r="B15" s="93" t="s">
        <v>308</v>
      </c>
      <c r="C15" s="93" t="s">
        <v>826</v>
      </c>
      <c r="D15" s="93" t="s">
        <v>331</v>
      </c>
      <c r="E15" s="93" t="s">
        <v>179</v>
      </c>
      <c r="F15" s="93" t="s">
        <v>142</v>
      </c>
      <c r="G15" s="93" t="s">
        <v>214</v>
      </c>
    </row>
    <row r="16" spans="1:7" ht="20.149999999999999" customHeight="1" x14ac:dyDescent="0.35">
      <c r="A16" s="77" t="s">
        <v>329</v>
      </c>
      <c r="B16" s="141">
        <f>data!B160</f>
        <v>31</v>
      </c>
      <c r="C16" s="141">
        <f>data!B161</f>
        <v>373</v>
      </c>
      <c r="D16" s="141">
        <f>data!B162</f>
        <v>0</v>
      </c>
      <c r="E16" s="141">
        <f>data!B163</f>
        <v>721652</v>
      </c>
      <c r="F16" s="141">
        <f>data!B164</f>
        <v>0</v>
      </c>
      <c r="G16" s="141">
        <f>data!C163+data!C164</f>
        <v>83193</v>
      </c>
    </row>
    <row r="17" spans="1:7" ht="20.149999999999999" customHeight="1" x14ac:dyDescent="0.35">
      <c r="A17" s="77" t="s">
        <v>330</v>
      </c>
      <c r="B17" s="141">
        <f>data!C160</f>
        <v>1</v>
      </c>
      <c r="C17" s="141">
        <f>data!C161</f>
        <v>43</v>
      </c>
      <c r="D17" s="141">
        <f>data!C162</f>
        <v>0</v>
      </c>
      <c r="E17" s="141">
        <f>data!C163</f>
        <v>83193</v>
      </c>
      <c r="F17" s="141">
        <f>data!C164</f>
        <v>0</v>
      </c>
      <c r="G17" s="141">
        <f>data!C163+data!C164</f>
        <v>83193</v>
      </c>
    </row>
    <row r="18" spans="1:7" ht="20.149999999999999" customHeight="1" x14ac:dyDescent="0.35">
      <c r="A18" s="77" t="s">
        <v>827</v>
      </c>
      <c r="B18" s="141">
        <f>data!D160</f>
        <v>1</v>
      </c>
      <c r="C18" s="141">
        <f>data!D161</f>
        <v>17</v>
      </c>
      <c r="D18" s="141">
        <f>data!D162</f>
        <v>0</v>
      </c>
      <c r="E18" s="141">
        <f>data!D163</f>
        <v>32890</v>
      </c>
      <c r="F18" s="141">
        <f>data!D164</f>
        <v>0</v>
      </c>
      <c r="G18" s="141">
        <f>data!D163+data!D164</f>
        <v>32890</v>
      </c>
    </row>
    <row r="19" spans="1:7" ht="20.149999999999999" customHeight="1" x14ac:dyDescent="0.35">
      <c r="A19" s="92" t="s">
        <v>214</v>
      </c>
      <c r="B19" s="141">
        <f>data!E160</f>
        <v>33</v>
      </c>
      <c r="C19" s="141">
        <f>data!E161</f>
        <v>433</v>
      </c>
      <c r="D19" s="141">
        <f>data!E162</f>
        <v>0</v>
      </c>
      <c r="E19" s="141">
        <f>data!E163</f>
        <v>837735</v>
      </c>
      <c r="F19" s="141">
        <f>data!E164</f>
        <v>0</v>
      </c>
      <c r="G19" s="141">
        <f>data!E163+data!E164</f>
        <v>837735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829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824</v>
      </c>
      <c r="C23" s="88"/>
      <c r="D23" s="88"/>
      <c r="E23" s="88" t="s">
        <v>335</v>
      </c>
      <c r="F23" s="88"/>
      <c r="G23" s="88"/>
    </row>
    <row r="24" spans="1:7" ht="20.149999999999999" customHeight="1" x14ac:dyDescent="0.35">
      <c r="A24" s="140" t="s">
        <v>825</v>
      </c>
      <c r="B24" s="93" t="s">
        <v>308</v>
      </c>
      <c r="C24" s="93" t="s">
        <v>826</v>
      </c>
      <c r="D24" s="93" t="s">
        <v>331</v>
      </c>
      <c r="E24" s="93" t="s">
        <v>179</v>
      </c>
      <c r="F24" s="93" t="s">
        <v>142</v>
      </c>
      <c r="G24" s="93" t="s">
        <v>214</v>
      </c>
    </row>
    <row r="25" spans="1:7" ht="20.149999999999999" customHeight="1" x14ac:dyDescent="0.35">
      <c r="A25" s="77" t="s">
        <v>329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330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827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214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830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831</v>
      </c>
      <c r="C32" s="153">
        <f>data!B173</f>
        <v>2483258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832</v>
      </c>
      <c r="C33" s="149">
        <f>data!C173</f>
        <v>786738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338</v>
      </c>
      <c r="B1" s="76"/>
      <c r="C1" s="75" t="s">
        <v>833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Newport Hospital &amp; Health Services</v>
      </c>
      <c r="B3" s="83"/>
      <c r="C3" s="156" t="str">
        <f>"FYE: "&amp;data!C96</f>
        <v>FYE: 12/31/2021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339</v>
      </c>
      <c r="C5" s="137"/>
    </row>
    <row r="6" spans="1:3" ht="20.149999999999999" customHeight="1" x14ac:dyDescent="0.35">
      <c r="A6" s="157">
        <v>2</v>
      </c>
      <c r="B6" s="78" t="s">
        <v>834</v>
      </c>
      <c r="C6" s="77">
        <f>data!C181</f>
        <v>1710298</v>
      </c>
    </row>
    <row r="7" spans="1:3" ht="20.149999999999999" customHeight="1" x14ac:dyDescent="0.35">
      <c r="A7" s="158">
        <v>3</v>
      </c>
      <c r="B7" s="97" t="s">
        <v>341</v>
      </c>
      <c r="C7" s="77">
        <f>data!C182</f>
        <v>50864</v>
      </c>
    </row>
    <row r="8" spans="1:3" ht="20.149999999999999" customHeight="1" x14ac:dyDescent="0.35">
      <c r="A8" s="158">
        <v>4</v>
      </c>
      <c r="B8" s="78" t="s">
        <v>342</v>
      </c>
      <c r="C8" s="77">
        <f>data!C183</f>
        <v>303280</v>
      </c>
    </row>
    <row r="9" spans="1:3" ht="20.149999999999999" customHeight="1" x14ac:dyDescent="0.35">
      <c r="A9" s="158">
        <v>5</v>
      </c>
      <c r="B9" s="78" t="s">
        <v>343</v>
      </c>
      <c r="C9" s="77">
        <f>data!C184</f>
        <v>2884736</v>
      </c>
    </row>
    <row r="10" spans="1:3" ht="20.149999999999999" customHeight="1" x14ac:dyDescent="0.35">
      <c r="A10" s="158">
        <v>6</v>
      </c>
      <c r="B10" s="78" t="s">
        <v>344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345</v>
      </c>
      <c r="C11" s="77">
        <f>data!C186</f>
        <v>1005778</v>
      </c>
    </row>
    <row r="12" spans="1:3" ht="20.149999999999999" customHeight="1" x14ac:dyDescent="0.35">
      <c r="A12" s="158">
        <v>8</v>
      </c>
      <c r="B12" s="78" t="s">
        <v>346</v>
      </c>
      <c r="C12" s="77">
        <f>data!C187</f>
        <v>69748</v>
      </c>
    </row>
    <row r="13" spans="1:3" ht="20.149999999999999" customHeight="1" x14ac:dyDescent="0.35">
      <c r="A13" s="158">
        <v>9</v>
      </c>
      <c r="B13" s="78" t="s">
        <v>346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835</v>
      </c>
      <c r="C14" s="77">
        <f>data!D189</f>
        <v>6024704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347</v>
      </c>
      <c r="C17" s="91"/>
    </row>
    <row r="18" spans="1:3" ht="20.149999999999999" customHeight="1" x14ac:dyDescent="0.35">
      <c r="A18" s="77">
        <v>12</v>
      </c>
      <c r="B18" s="78" t="s">
        <v>836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837</v>
      </c>
      <c r="C19" s="77">
        <f>data!C192</f>
        <v>90971</v>
      </c>
    </row>
    <row r="20" spans="1:3" ht="20.149999999999999" customHeight="1" x14ac:dyDescent="0.35">
      <c r="A20" s="77">
        <v>14</v>
      </c>
      <c r="B20" s="78" t="s">
        <v>838</v>
      </c>
      <c r="C20" s="77">
        <f>data!D193</f>
        <v>90971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350</v>
      </c>
      <c r="C23" s="137"/>
    </row>
    <row r="24" spans="1:3" ht="20.149999999999999" customHeight="1" x14ac:dyDescent="0.35">
      <c r="A24" s="77">
        <v>16</v>
      </c>
      <c r="B24" s="89" t="s">
        <v>839</v>
      </c>
      <c r="C24" s="162"/>
    </row>
    <row r="25" spans="1:3" ht="20.149999999999999" customHeight="1" x14ac:dyDescent="0.35">
      <c r="A25" s="77">
        <v>17</v>
      </c>
      <c r="B25" s="78" t="s">
        <v>840</v>
      </c>
      <c r="C25" s="77">
        <f>data!C195</f>
        <v>229498</v>
      </c>
    </row>
    <row r="26" spans="1:3" ht="20.149999999999999" customHeight="1" x14ac:dyDescent="0.35">
      <c r="A26" s="77">
        <v>18</v>
      </c>
      <c r="B26" s="78" t="s">
        <v>352</v>
      </c>
      <c r="C26" s="77">
        <f>data!C196</f>
        <v>147710</v>
      </c>
    </row>
    <row r="27" spans="1:3" ht="20.149999999999999" customHeight="1" x14ac:dyDescent="0.35">
      <c r="A27" s="77">
        <v>19</v>
      </c>
      <c r="B27" s="78" t="s">
        <v>841</v>
      </c>
      <c r="C27" s="77">
        <f>data!D197</f>
        <v>377208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842</v>
      </c>
      <c r="C30" s="147"/>
    </row>
    <row r="31" spans="1:3" ht="20.149999999999999" customHeight="1" x14ac:dyDescent="0.35">
      <c r="A31" s="77">
        <v>21</v>
      </c>
      <c r="B31" s="78" t="s">
        <v>354</v>
      </c>
      <c r="C31" s="77">
        <f>data!C199</f>
        <v>205400</v>
      </c>
    </row>
    <row r="32" spans="1:3" ht="20.149999999999999" customHeight="1" x14ac:dyDescent="0.35">
      <c r="A32" s="77">
        <v>22</v>
      </c>
      <c r="B32" s="78" t="s">
        <v>843</v>
      </c>
      <c r="C32" s="77">
        <f>data!C200</f>
        <v>0</v>
      </c>
    </row>
    <row r="33" spans="1:3" ht="20.149999999999999" customHeight="1" x14ac:dyDescent="0.35">
      <c r="A33" s="77">
        <v>23</v>
      </c>
      <c r="B33" s="78" t="s">
        <v>143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844</v>
      </c>
      <c r="C34" s="77">
        <f>data!D202</f>
        <v>205400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356</v>
      </c>
      <c r="C37" s="137"/>
    </row>
    <row r="38" spans="1:3" ht="20.149999999999999" customHeight="1" x14ac:dyDescent="0.35">
      <c r="A38" s="77">
        <v>26</v>
      </c>
      <c r="B38" s="78" t="s">
        <v>845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358</v>
      </c>
      <c r="C39" s="77">
        <f>data!C205</f>
        <v>409123</v>
      </c>
    </row>
    <row r="40" spans="1:3" ht="20.149999999999999" customHeight="1" x14ac:dyDescent="0.35">
      <c r="A40" s="77">
        <v>28</v>
      </c>
      <c r="B40" s="78" t="s">
        <v>846</v>
      </c>
      <c r="C40" s="77">
        <f>data!D206</f>
        <v>409123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19" workbookViewId="0">
      <selection activeCell="C7" sqref="C7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359</v>
      </c>
      <c r="B1" s="76"/>
      <c r="C1" s="76"/>
      <c r="D1" s="76"/>
      <c r="E1" s="76"/>
      <c r="F1" s="75" t="s">
        <v>847</v>
      </c>
    </row>
    <row r="3" spans="1:6" ht="20.149999999999999" customHeight="1" x14ac:dyDescent="0.35">
      <c r="A3" s="134" t="str">
        <f>"Hospital: "&amp;data!C98</f>
        <v>Hospital: Newport Hospital &amp; Health Services</v>
      </c>
      <c r="F3" s="156" t="str">
        <f>"FYE: "&amp;data!C96</f>
        <v>FYE: 12/31/2021</v>
      </c>
    </row>
    <row r="4" spans="1:6" ht="20.149999999999999" customHeight="1" x14ac:dyDescent="0.35">
      <c r="A4" s="162" t="s">
        <v>360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848</v>
      </c>
      <c r="D5" s="165"/>
      <c r="E5" s="165"/>
      <c r="F5" s="165" t="s">
        <v>849</v>
      </c>
    </row>
    <row r="6" spans="1:6" ht="20.149999999999999" customHeight="1" x14ac:dyDescent="0.35">
      <c r="A6" s="166"/>
      <c r="B6" s="84"/>
      <c r="C6" s="167" t="s">
        <v>850</v>
      </c>
      <c r="D6" s="167" t="s">
        <v>362</v>
      </c>
      <c r="E6" s="167" t="s">
        <v>851</v>
      </c>
      <c r="F6" s="167" t="s">
        <v>850</v>
      </c>
    </row>
    <row r="7" spans="1:6" ht="20.149999999999999" customHeight="1" x14ac:dyDescent="0.35">
      <c r="A7" s="77">
        <v>1</v>
      </c>
      <c r="B7" s="81" t="s">
        <v>365</v>
      </c>
      <c r="C7" s="81">
        <f>data!B211</f>
        <v>826321</v>
      </c>
      <c r="D7" s="81">
        <f>data!C211</f>
        <v>8078</v>
      </c>
      <c r="E7" s="81">
        <f>data!D211</f>
        <v>0</v>
      </c>
      <c r="F7" s="81">
        <f>data!E211</f>
        <v>834399</v>
      </c>
    </row>
    <row r="8" spans="1:6" ht="20.149999999999999" customHeight="1" x14ac:dyDescent="0.35">
      <c r="A8" s="77">
        <v>2</v>
      </c>
      <c r="B8" s="81" t="s">
        <v>366</v>
      </c>
      <c r="C8" s="81">
        <f>data!B212</f>
        <v>2485123</v>
      </c>
      <c r="D8" s="81">
        <f>data!C212</f>
        <v>0</v>
      </c>
      <c r="E8" s="81">
        <f>data!D212</f>
        <v>0</v>
      </c>
      <c r="F8" s="81">
        <f>data!E212</f>
        <v>2485123</v>
      </c>
    </row>
    <row r="9" spans="1:6" ht="20.149999999999999" customHeight="1" x14ac:dyDescent="0.35">
      <c r="A9" s="77">
        <v>3</v>
      </c>
      <c r="B9" s="81" t="s">
        <v>367</v>
      </c>
      <c r="C9" s="81">
        <f>data!B213</f>
        <v>24285248</v>
      </c>
      <c r="D9" s="81">
        <f>data!C213</f>
        <v>25784</v>
      </c>
      <c r="E9" s="81">
        <f>data!D213</f>
        <v>0</v>
      </c>
      <c r="F9" s="81">
        <f>data!E213</f>
        <v>24311032</v>
      </c>
    </row>
    <row r="10" spans="1:6" ht="20.149999999999999" customHeight="1" x14ac:dyDescent="0.35">
      <c r="A10" s="77">
        <v>4</v>
      </c>
      <c r="B10" s="81" t="s">
        <v>852</v>
      </c>
      <c r="C10" s="81">
        <f>data!B214</f>
        <v>7422588</v>
      </c>
      <c r="D10" s="81">
        <f>data!C214</f>
        <v>31149</v>
      </c>
      <c r="E10" s="81">
        <f>data!D214</f>
        <v>0</v>
      </c>
      <c r="F10" s="81">
        <f>data!E214</f>
        <v>7453737</v>
      </c>
    </row>
    <row r="11" spans="1:6" ht="20.149999999999999" customHeight="1" x14ac:dyDescent="0.35">
      <c r="A11" s="77">
        <v>5</v>
      </c>
      <c r="B11" s="81" t="s">
        <v>853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854</v>
      </c>
      <c r="C12" s="81">
        <f>data!B216</f>
        <v>11458402</v>
      </c>
      <c r="D12" s="81">
        <f>data!C216</f>
        <v>567223</v>
      </c>
      <c r="E12" s="81">
        <f>data!D216</f>
        <v>405248</v>
      </c>
      <c r="F12" s="81">
        <f>data!E216</f>
        <v>11620377</v>
      </c>
    </row>
    <row r="13" spans="1:6" ht="20.149999999999999" customHeight="1" x14ac:dyDescent="0.35">
      <c r="A13" s="77">
        <v>7</v>
      </c>
      <c r="B13" s="81" t="s">
        <v>855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372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856</v>
      </c>
      <c r="C15" s="81">
        <f>data!B219</f>
        <v>49522</v>
      </c>
      <c r="D15" s="81">
        <f>data!C219</f>
        <v>132346</v>
      </c>
      <c r="E15" s="81">
        <f>data!D219</f>
        <v>110972</v>
      </c>
      <c r="F15" s="81">
        <f>data!E219</f>
        <v>70896</v>
      </c>
    </row>
    <row r="16" spans="1:6" ht="20.149999999999999" customHeight="1" x14ac:dyDescent="0.35">
      <c r="A16" s="77">
        <v>10</v>
      </c>
      <c r="B16" s="81" t="s">
        <v>586</v>
      </c>
      <c r="C16" s="81">
        <f>data!B220</f>
        <v>46527204</v>
      </c>
      <c r="D16" s="81">
        <f>data!C220</f>
        <v>764580</v>
      </c>
      <c r="E16" s="81">
        <f>data!D220</f>
        <v>516220</v>
      </c>
      <c r="F16" s="81">
        <f>data!E220</f>
        <v>46775564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374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848</v>
      </c>
      <c r="D21" s="4" t="s">
        <v>214</v>
      </c>
      <c r="E21" s="167"/>
      <c r="F21" s="167" t="s">
        <v>849</v>
      </c>
    </row>
    <row r="22" spans="1:6" ht="20.149999999999999" customHeight="1" x14ac:dyDescent="0.35">
      <c r="A22" s="168"/>
      <c r="B22" s="160"/>
      <c r="C22" s="167" t="s">
        <v>850</v>
      </c>
      <c r="D22" s="167" t="s">
        <v>857</v>
      </c>
      <c r="E22" s="167" t="s">
        <v>851</v>
      </c>
      <c r="F22" s="167" t="s">
        <v>850</v>
      </c>
    </row>
    <row r="23" spans="1:6" ht="20.149999999999999" customHeight="1" x14ac:dyDescent="0.35">
      <c r="A23" s="77">
        <v>11</v>
      </c>
      <c r="B23" s="169" t="s">
        <v>365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366</v>
      </c>
      <c r="C24" s="81">
        <f>data!B225</f>
        <v>855784</v>
      </c>
      <c r="D24" s="81">
        <f>data!C225</f>
        <v>172626</v>
      </c>
      <c r="E24" s="81">
        <f>data!D225</f>
        <v>0</v>
      </c>
      <c r="F24" s="81">
        <f>data!E225</f>
        <v>1028410</v>
      </c>
    </row>
    <row r="25" spans="1:6" ht="20.149999999999999" customHeight="1" x14ac:dyDescent="0.35">
      <c r="A25" s="77">
        <v>13</v>
      </c>
      <c r="B25" s="81" t="s">
        <v>367</v>
      </c>
      <c r="C25" s="81">
        <f>data!B226</f>
        <v>13849597</v>
      </c>
      <c r="D25" s="81">
        <f>data!C226</f>
        <v>976010</v>
      </c>
      <c r="E25" s="81">
        <f>data!D226</f>
        <v>0</v>
      </c>
      <c r="F25" s="81">
        <f>data!E226</f>
        <v>14825607</v>
      </c>
    </row>
    <row r="26" spans="1:6" ht="20.149999999999999" customHeight="1" x14ac:dyDescent="0.35">
      <c r="A26" s="77">
        <v>14</v>
      </c>
      <c r="B26" s="81" t="s">
        <v>852</v>
      </c>
      <c r="C26" s="81">
        <f>data!B227</f>
        <v>1578499</v>
      </c>
      <c r="D26" s="81">
        <f>data!C227</f>
        <v>487803</v>
      </c>
      <c r="E26" s="81">
        <f>data!D227</f>
        <v>0</v>
      </c>
      <c r="F26" s="81">
        <f>data!E227</f>
        <v>2066302</v>
      </c>
    </row>
    <row r="27" spans="1:6" ht="20.149999999999999" customHeight="1" x14ac:dyDescent="0.35">
      <c r="A27" s="77">
        <v>15</v>
      </c>
      <c r="B27" s="81" t="s">
        <v>853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854</v>
      </c>
      <c r="C28" s="81">
        <f>data!B229</f>
        <v>8240786</v>
      </c>
      <c r="D28" s="81">
        <f>data!C229</f>
        <v>878549</v>
      </c>
      <c r="E28" s="81">
        <f>data!D229</f>
        <v>387450</v>
      </c>
      <c r="F28" s="81">
        <f>data!E229</f>
        <v>8731885</v>
      </c>
    </row>
    <row r="29" spans="1:6" ht="20.149999999999999" customHeight="1" x14ac:dyDescent="0.35">
      <c r="A29" s="77">
        <v>17</v>
      </c>
      <c r="B29" s="81" t="s">
        <v>855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372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856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586</v>
      </c>
      <c r="C32" s="81">
        <f>data!B233</f>
        <v>24524666</v>
      </c>
      <c r="D32" s="81">
        <f>data!C233</f>
        <v>2514988</v>
      </c>
      <c r="E32" s="81">
        <f>data!D233</f>
        <v>387450</v>
      </c>
      <c r="F32" s="81">
        <f>data!E233</f>
        <v>26652204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25"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858</v>
      </c>
      <c r="B1" s="76"/>
      <c r="C1" s="76"/>
      <c r="D1" s="75" t="s">
        <v>859</v>
      </c>
    </row>
    <row r="2" spans="1:4" ht="20.149999999999999" customHeight="1" x14ac:dyDescent="0.35">
      <c r="A2" s="134" t="str">
        <f>"Hospital: "&amp;data!C98</f>
        <v>Hospital: Newport Hospital &amp; Health Services</v>
      </c>
      <c r="B2" s="83"/>
      <c r="C2" s="83"/>
      <c r="D2" s="156" t="str">
        <f>"FYE: "&amp;data!C96</f>
        <v>FYE: 12/31/2021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860</v>
      </c>
      <c r="C4" s="170" t="s">
        <v>861</v>
      </c>
      <c r="D4" s="171"/>
    </row>
    <row r="5" spans="1:4" ht="20.149999999999999" customHeight="1" x14ac:dyDescent="0.35">
      <c r="A5" s="138">
        <v>1</v>
      </c>
      <c r="B5" s="172"/>
      <c r="C5" s="94" t="s">
        <v>376</v>
      </c>
      <c r="D5" s="81">
        <f>data!D237</f>
        <v>492503</v>
      </c>
    </row>
    <row r="6" spans="1:4" ht="20.149999999999999" customHeight="1" x14ac:dyDescent="0.35">
      <c r="A6" s="77">
        <v>2</v>
      </c>
      <c r="B6" s="83"/>
      <c r="C6" s="156" t="s">
        <v>472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329</v>
      </c>
      <c r="D7" s="81">
        <f>data!C239</f>
        <v>10070781</v>
      </c>
    </row>
    <row r="8" spans="1:4" ht="20.149999999999999" customHeight="1" x14ac:dyDescent="0.35">
      <c r="A8" s="77">
        <v>4</v>
      </c>
      <c r="B8" s="172">
        <v>5820</v>
      </c>
      <c r="C8" s="81" t="s">
        <v>330</v>
      </c>
      <c r="D8" s="81">
        <f>data!C240</f>
        <v>6591524</v>
      </c>
    </row>
    <row r="9" spans="1:4" ht="20.149999999999999" customHeight="1" x14ac:dyDescent="0.35">
      <c r="A9" s="77">
        <v>5</v>
      </c>
      <c r="B9" s="172">
        <v>5830</v>
      </c>
      <c r="C9" s="81" t="s">
        <v>342</v>
      </c>
      <c r="D9" s="81">
        <f>data!C241</f>
        <v>300136</v>
      </c>
    </row>
    <row r="10" spans="1:4" ht="20.149999999999999" customHeight="1" x14ac:dyDescent="0.35">
      <c r="A10" s="77">
        <v>6</v>
      </c>
      <c r="B10" s="172">
        <v>5840</v>
      </c>
      <c r="C10" s="81" t="s">
        <v>381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862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143</v>
      </c>
      <c r="D12" s="81">
        <f>data!C244</f>
        <v>4671214</v>
      </c>
    </row>
    <row r="13" spans="1:4" ht="20.149999999999999" customHeight="1" x14ac:dyDescent="0.35">
      <c r="A13" s="77">
        <v>9</v>
      </c>
      <c r="B13" s="81"/>
      <c r="C13" s="81" t="s">
        <v>863</v>
      </c>
      <c r="D13" s="81">
        <f>data!D245</f>
        <v>21633655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385</v>
      </c>
      <c r="D15" s="167"/>
    </row>
    <row r="16" spans="1:4" ht="20.149999999999999" customHeight="1" x14ac:dyDescent="0.35">
      <c r="A16" s="166">
        <v>12</v>
      </c>
      <c r="B16" s="93"/>
      <c r="C16" s="78" t="s">
        <v>864</v>
      </c>
      <c r="D16" s="77">
        <f>data!C247</f>
        <v>451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387</v>
      </c>
      <c r="D18" s="81">
        <f>data!C249</f>
        <v>18432</v>
      </c>
    </row>
    <row r="19" spans="1:4" ht="20.149999999999999" customHeight="1" x14ac:dyDescent="0.35">
      <c r="A19" s="175">
        <v>15</v>
      </c>
      <c r="B19" s="172">
        <v>5910</v>
      </c>
      <c r="C19" s="94" t="s">
        <v>865</v>
      </c>
      <c r="D19" s="81">
        <f>data!C250</f>
        <v>160564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866</v>
      </c>
      <c r="D22" s="81">
        <f>data!D252</f>
        <v>178996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391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867</v>
      </c>
      <c r="D26" s="81">
        <f>data!C255</f>
        <v>-91449</v>
      </c>
    </row>
    <row r="27" spans="1:4" ht="20.149999999999999" customHeight="1" x14ac:dyDescent="0.35">
      <c r="A27" s="158">
        <v>23</v>
      </c>
      <c r="B27" s="177" t="s">
        <v>868</v>
      </c>
      <c r="C27" s="93"/>
      <c r="D27" s="81">
        <f>data!D256</f>
        <v>-91449</v>
      </c>
    </row>
    <row r="28" spans="1:4" ht="20.149999999999999" customHeight="1" x14ac:dyDescent="0.35">
      <c r="A28" s="86">
        <v>24</v>
      </c>
      <c r="B28" s="152" t="s">
        <v>869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2023-07-12T14:52:25Z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