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data!$DR$822:$DR$867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199" i="1" l="1"/>
  <c r="C327" i="1" l="1"/>
  <c r="B212" i="1" l="1"/>
  <c r="F493" i="1" l="1"/>
  <c r="D493" i="1"/>
  <c r="B493" i="1"/>
  <c r="A493" i="1" l="1"/>
  <c r="C115" i="8"/>
  <c r="C444" i="1"/>
  <c r="D367" i="1"/>
  <c r="D221" i="1"/>
  <c r="B444" i="1" s="1"/>
  <c r="D5" i="7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AB48" i="1" s="1"/>
  <c r="AB62" i="1" s="1"/>
  <c r="CE65" i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AQ75" i="1"/>
  <c r="H186" i="9" s="1"/>
  <c r="AO75" i="1"/>
  <c r="AN75" i="1"/>
  <c r="AM75" i="1"/>
  <c r="AI75" i="1"/>
  <c r="G154" i="9" s="1"/>
  <c r="AH75" i="1"/>
  <c r="F154" i="9" s="1"/>
  <c r="AF75" i="1"/>
  <c r="D154" i="9" s="1"/>
  <c r="AD75" i="1"/>
  <c r="I122" i="9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AJ75" i="1"/>
  <c r="AL75" i="1"/>
  <c r="C186" i="9" s="1"/>
  <c r="AK75" i="1"/>
  <c r="I154" i="9" s="1"/>
  <c r="AG75" i="1"/>
  <c r="E154" i="9" s="1"/>
  <c r="AE75" i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CE69" i="1"/>
  <c r="I371" i="9" s="1"/>
  <c r="D361" i="1"/>
  <c r="C112" i="8" s="1"/>
  <c r="D372" i="1"/>
  <c r="C125" i="8" s="1"/>
  <c r="D260" i="1"/>
  <c r="D265" i="1"/>
  <c r="C22" i="8" s="1"/>
  <c r="D275" i="1"/>
  <c r="D277" i="1" s="1"/>
  <c r="C35" i="8" s="1"/>
  <c r="D290" i="1"/>
  <c r="C49" i="8" s="1"/>
  <c r="D314" i="1"/>
  <c r="D319" i="1"/>
  <c r="C74" i="8" s="1"/>
  <c r="D328" i="1"/>
  <c r="D329" i="1"/>
  <c r="C85" i="8" s="1"/>
  <c r="D229" i="1"/>
  <c r="D236" i="1"/>
  <c r="D240" i="1"/>
  <c r="B447" i="1" s="1"/>
  <c r="E209" i="1"/>
  <c r="F24" i="6" s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D32" i="6" s="1"/>
  <c r="E196" i="1"/>
  <c r="E197" i="1"/>
  <c r="C470" i="1" s="1"/>
  <c r="E198" i="1"/>
  <c r="E199" i="1"/>
  <c r="F11" i="6" s="1"/>
  <c r="E200" i="1"/>
  <c r="E201" i="1"/>
  <c r="C473" i="1" s="1"/>
  <c r="E202" i="1"/>
  <c r="C474" i="1" s="1"/>
  <c r="E203" i="1"/>
  <c r="F15" i="6" s="1"/>
  <c r="D204" i="1"/>
  <c r="B204" i="1"/>
  <c r="C16" i="6" s="1"/>
  <c r="D190" i="1"/>
  <c r="D437" i="1" s="1"/>
  <c r="D186" i="1"/>
  <c r="D436" i="1" s="1"/>
  <c r="D181" i="1"/>
  <c r="D435" i="1" s="1"/>
  <c r="D177" i="1"/>
  <c r="C20" i="5" s="1"/>
  <c r="E154" i="1"/>
  <c r="E153" i="1"/>
  <c r="D463" i="1" s="1"/>
  <c r="E152" i="1"/>
  <c r="E151" i="1"/>
  <c r="C28" i="4" s="1"/>
  <c r="E150" i="1"/>
  <c r="E148" i="1"/>
  <c r="E147" i="1"/>
  <c r="E146" i="1"/>
  <c r="D19" i="4" s="1"/>
  <c r="E145" i="1"/>
  <c r="C19" i="4" s="1"/>
  <c r="E144" i="1"/>
  <c r="B19" i="4" s="1"/>
  <c r="E141" i="1"/>
  <c r="E140" i="1"/>
  <c r="D10" i="4" s="1"/>
  <c r="E139" i="1"/>
  <c r="C10" i="4" s="1"/>
  <c r="E127" i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C472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45" i="1"/>
  <c r="C431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D368" i="1"/>
  <c r="C120" i="8" s="1"/>
  <c r="D330" i="1"/>
  <c r="C86" i="8" s="1"/>
  <c r="C16" i="8"/>
  <c r="F12" i="6"/>
  <c r="C469" i="1"/>
  <c r="F8" i="6"/>
  <c r="D366" i="9"/>
  <c r="CE64" i="1"/>
  <c r="F612" i="1" s="1"/>
  <c r="D368" i="9"/>
  <c r="C276" i="9"/>
  <c r="CE70" i="1"/>
  <c r="C458" i="1" s="1"/>
  <c r="CE76" i="1"/>
  <c r="I380" i="9" s="1"/>
  <c r="CE77" i="1"/>
  <c r="I29" i="9"/>
  <c r="C95" i="9"/>
  <c r="CE79" i="1"/>
  <c r="J612" i="1" s="1"/>
  <c r="E142" i="1"/>
  <c r="G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C141" i="8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F28" i="4"/>
  <c r="CD71" i="1"/>
  <c r="E373" i="9" s="1"/>
  <c r="C615" i="1"/>
  <c r="E372" i="9"/>
  <c r="F10" i="4"/>
  <c r="C417" i="1" l="1"/>
  <c r="F13" i="6"/>
  <c r="C429" i="1"/>
  <c r="F9" i="6"/>
  <c r="B10" i="4"/>
  <c r="C440" i="1"/>
  <c r="C475" i="1"/>
  <c r="CF76" i="1"/>
  <c r="AI52" i="1" s="1"/>
  <c r="AI67" i="1" s="1"/>
  <c r="D612" i="1"/>
  <c r="CF77" i="1"/>
  <c r="G612" i="1"/>
  <c r="I381" i="9"/>
  <c r="D186" i="9"/>
  <c r="AE48" i="1"/>
  <c r="AE62" i="1" s="1"/>
  <c r="CB48" i="1"/>
  <c r="CB62" i="1" s="1"/>
  <c r="C364" i="9" s="1"/>
  <c r="AX48" i="1"/>
  <c r="AX62" i="1" s="1"/>
  <c r="AQ48" i="1"/>
  <c r="AQ62" i="1" s="1"/>
  <c r="F48" i="1"/>
  <c r="F62" i="1" s="1"/>
  <c r="P48" i="1"/>
  <c r="P62" i="1" s="1"/>
  <c r="I44" i="9" s="1"/>
  <c r="G122" i="9"/>
  <c r="R48" i="1"/>
  <c r="R62" i="1" s="1"/>
  <c r="D76" i="9" s="1"/>
  <c r="BD48" i="1"/>
  <c r="BD62" i="1" s="1"/>
  <c r="BO48" i="1"/>
  <c r="BO62" i="1" s="1"/>
  <c r="D300" i="9" s="1"/>
  <c r="AC48" i="1"/>
  <c r="AC62" i="1" s="1"/>
  <c r="H108" i="9" s="1"/>
  <c r="AL48" i="1"/>
  <c r="AL62" i="1" s="1"/>
  <c r="C172" i="9" s="1"/>
  <c r="BR48" i="1"/>
  <c r="BR62" i="1" s="1"/>
  <c r="Y48" i="1"/>
  <c r="Y62" i="1" s="1"/>
  <c r="D108" i="9" s="1"/>
  <c r="AR48" i="1"/>
  <c r="AR62" i="1" s="1"/>
  <c r="BX48" i="1"/>
  <c r="BX62" i="1" s="1"/>
  <c r="BE48" i="1"/>
  <c r="BE62" i="1" s="1"/>
  <c r="H236" i="9" s="1"/>
  <c r="C427" i="1"/>
  <c r="I366" i="9"/>
  <c r="C430" i="1"/>
  <c r="C432" i="1"/>
  <c r="I372" i="9"/>
  <c r="C575" i="1"/>
  <c r="C434" i="1"/>
  <c r="V48" i="1"/>
  <c r="V62" i="1" s="1"/>
  <c r="H76" i="9" s="1"/>
  <c r="AZ48" i="1"/>
  <c r="AZ62" i="1" s="1"/>
  <c r="BL48" i="1"/>
  <c r="BL62" i="1" s="1"/>
  <c r="C48" i="1"/>
  <c r="C62" i="1" s="1"/>
  <c r="S48" i="1"/>
  <c r="S62" i="1" s="1"/>
  <c r="E76" i="9" s="1"/>
  <c r="BW48" i="1"/>
  <c r="BW62" i="1" s="1"/>
  <c r="E332" i="9" s="1"/>
  <c r="BM48" i="1"/>
  <c r="BM62" i="1" s="1"/>
  <c r="I268" i="9" s="1"/>
  <c r="N48" i="1"/>
  <c r="N62" i="1" s="1"/>
  <c r="G44" i="9" s="1"/>
  <c r="Z48" i="1"/>
  <c r="Z62" i="1" s="1"/>
  <c r="E108" i="9" s="1"/>
  <c r="AH48" i="1"/>
  <c r="AH62" i="1" s="1"/>
  <c r="AN48" i="1"/>
  <c r="AN62" i="1" s="1"/>
  <c r="E172" i="9" s="1"/>
  <c r="BB48" i="1"/>
  <c r="BB62" i="1" s="1"/>
  <c r="E236" i="9" s="1"/>
  <c r="BH48" i="1"/>
  <c r="BH62" i="1" s="1"/>
  <c r="BN48" i="1"/>
  <c r="BN62" i="1" s="1"/>
  <c r="BT48" i="1"/>
  <c r="BT62" i="1" s="1"/>
  <c r="AA48" i="1"/>
  <c r="AA62" i="1" s="1"/>
  <c r="F108" i="9" s="1"/>
  <c r="AY48" i="1"/>
  <c r="AY62" i="1" s="1"/>
  <c r="CC48" i="1"/>
  <c r="CC62" i="1" s="1"/>
  <c r="D364" i="9" s="1"/>
  <c r="AO48" i="1"/>
  <c r="AO62" i="1" s="1"/>
  <c r="F172" i="9" s="1"/>
  <c r="BU48" i="1"/>
  <c r="BU62" i="1" s="1"/>
  <c r="C332" i="9" s="1"/>
  <c r="AK48" i="1"/>
  <c r="AK62" i="1" s="1"/>
  <c r="AM48" i="1"/>
  <c r="AM62" i="1" s="1"/>
  <c r="BS48" i="1"/>
  <c r="BS62" i="1" s="1"/>
  <c r="H300" i="9" s="1"/>
  <c r="BZ48" i="1"/>
  <c r="BZ62" i="1" s="1"/>
  <c r="D48" i="1"/>
  <c r="D62" i="1" s="1"/>
  <c r="J48" i="1"/>
  <c r="J62" i="1" s="1"/>
  <c r="C44" i="9" s="1"/>
  <c r="AF48" i="1"/>
  <c r="AF62" i="1" s="1"/>
  <c r="AT48" i="1"/>
  <c r="AT62" i="1" s="1"/>
  <c r="BF48" i="1"/>
  <c r="BF62" i="1" s="1"/>
  <c r="BY48" i="1"/>
  <c r="BY62" i="1" s="1"/>
  <c r="U48" i="1"/>
  <c r="U62" i="1" s="1"/>
  <c r="M48" i="1"/>
  <c r="M62" i="1" s="1"/>
  <c r="F44" i="9" s="1"/>
  <c r="X48" i="1"/>
  <c r="X62" i="1" s="1"/>
  <c r="C108" i="9" s="1"/>
  <c r="AS48" i="1"/>
  <c r="AS62" i="1" s="1"/>
  <c r="AD48" i="1"/>
  <c r="AD62" i="1" s="1"/>
  <c r="I108" i="9" s="1"/>
  <c r="AJ48" i="1"/>
  <c r="AJ62" i="1" s="1"/>
  <c r="H140" i="9" s="1"/>
  <c r="AP48" i="1"/>
  <c r="AP62" i="1" s="1"/>
  <c r="G172" i="9" s="1"/>
  <c r="AV48" i="1"/>
  <c r="AV62" i="1" s="1"/>
  <c r="BJ48" i="1"/>
  <c r="BJ62" i="1" s="1"/>
  <c r="BP48" i="1"/>
  <c r="BP62" i="1" s="1"/>
  <c r="BV48" i="1"/>
  <c r="BV62" i="1" s="1"/>
  <c r="D332" i="9" s="1"/>
  <c r="CA48" i="1"/>
  <c r="CA62" i="1" s="1"/>
  <c r="I332" i="9" s="1"/>
  <c r="K48" i="1"/>
  <c r="K62" i="1" s="1"/>
  <c r="AI48" i="1"/>
  <c r="AI62" i="1" s="1"/>
  <c r="BG48" i="1"/>
  <c r="BG62" i="1" s="1"/>
  <c r="I48" i="1"/>
  <c r="I62" i="1" s="1"/>
  <c r="I12" i="9" s="1"/>
  <c r="E48" i="1"/>
  <c r="E62" i="1" s="1"/>
  <c r="BA48" i="1"/>
  <c r="BA62" i="1" s="1"/>
  <c r="BC48" i="1"/>
  <c r="BC62" i="1" s="1"/>
  <c r="F236" i="9" s="1"/>
  <c r="AU48" i="1"/>
  <c r="AU62" i="1" s="1"/>
  <c r="L48" i="1"/>
  <c r="L62" i="1" s="1"/>
  <c r="C464" i="1"/>
  <c r="C218" i="9"/>
  <c r="B440" i="1"/>
  <c r="B441" i="1"/>
  <c r="D428" i="1"/>
  <c r="C34" i="5"/>
  <c r="CC52" i="1"/>
  <c r="CC67" i="1" s="1"/>
  <c r="CC71" i="1" s="1"/>
  <c r="P52" i="1"/>
  <c r="P67" i="1" s="1"/>
  <c r="AZ52" i="1"/>
  <c r="AZ67" i="1" s="1"/>
  <c r="AJ52" i="1"/>
  <c r="AJ67" i="1" s="1"/>
  <c r="BC52" i="1"/>
  <c r="BC67" i="1" s="1"/>
  <c r="AP52" i="1"/>
  <c r="AP67" i="1" s="1"/>
  <c r="AL52" i="1"/>
  <c r="AL67" i="1" s="1"/>
  <c r="AU52" i="1"/>
  <c r="AU67" i="1" s="1"/>
  <c r="N52" i="1"/>
  <c r="N67" i="1" s="1"/>
  <c r="AC52" i="1"/>
  <c r="AC67" i="1" s="1"/>
  <c r="Q52" i="1"/>
  <c r="Q67" i="1" s="1"/>
  <c r="E52" i="1"/>
  <c r="E67" i="1" s="1"/>
  <c r="AS52" i="1"/>
  <c r="AS67" i="1" s="1"/>
  <c r="BL52" i="1"/>
  <c r="BL67" i="1" s="1"/>
  <c r="AE52" i="1"/>
  <c r="AE67" i="1" s="1"/>
  <c r="C145" i="9" s="1"/>
  <c r="BO52" i="1"/>
  <c r="BO67" i="1" s="1"/>
  <c r="BW52" i="1"/>
  <c r="BW67" i="1" s="1"/>
  <c r="S52" i="1"/>
  <c r="S67" i="1" s="1"/>
  <c r="BK52" i="1"/>
  <c r="BK67" i="1" s="1"/>
  <c r="AH52" i="1"/>
  <c r="AH67" i="1" s="1"/>
  <c r="F145" i="9" s="1"/>
  <c r="H52" i="1"/>
  <c r="H67" i="1" s="1"/>
  <c r="BT52" i="1"/>
  <c r="BT67" i="1" s="1"/>
  <c r="C52" i="1"/>
  <c r="C67" i="1" s="1"/>
  <c r="C17" i="9" s="1"/>
  <c r="I382" i="9"/>
  <c r="I612" i="1"/>
  <c r="G108" i="9"/>
  <c r="G186" i="9"/>
  <c r="E218" i="9"/>
  <c r="G19" i="4"/>
  <c r="F19" i="4"/>
  <c r="E186" i="9"/>
  <c r="E28" i="4"/>
  <c r="D433" i="1"/>
  <c r="C154" i="9"/>
  <c r="I90" i="9"/>
  <c r="BK48" i="1"/>
  <c r="BK62" i="1" s="1"/>
  <c r="I363" i="9"/>
  <c r="T48" i="1"/>
  <c r="T62" i="1" s="1"/>
  <c r="H48" i="1"/>
  <c r="H62" i="1" s="1"/>
  <c r="G48" i="1"/>
  <c r="G62" i="1" s="1"/>
  <c r="G12" i="9" s="1"/>
  <c r="O48" i="1"/>
  <c r="O62" i="1" s="1"/>
  <c r="H44" i="9" s="1"/>
  <c r="BI48" i="1"/>
  <c r="BI62" i="1" s="1"/>
  <c r="BQ48" i="1"/>
  <c r="BQ62" i="1" s="1"/>
  <c r="AW48" i="1"/>
  <c r="AW62" i="1" s="1"/>
  <c r="G204" i="9" s="1"/>
  <c r="AG48" i="1"/>
  <c r="AG62" i="1" s="1"/>
  <c r="Q48" i="1"/>
  <c r="Q62" i="1" s="1"/>
  <c r="W48" i="1"/>
  <c r="W62" i="1" s="1"/>
  <c r="I76" i="9" s="1"/>
  <c r="G28" i="4"/>
  <c r="I362" i="9"/>
  <c r="H204" i="9"/>
  <c r="B446" i="1"/>
  <c r="D242" i="1"/>
  <c r="C418" i="1"/>
  <c r="D438" i="1"/>
  <c r="F14" i="6"/>
  <c r="C471" i="1"/>
  <c r="F10" i="6"/>
  <c r="D339" i="1"/>
  <c r="D26" i="9"/>
  <c r="CE75" i="1"/>
  <c r="F7" i="6"/>
  <c r="E204" i="1"/>
  <c r="C468" i="1"/>
  <c r="I383" i="9"/>
  <c r="D22" i="7"/>
  <c r="C40" i="5"/>
  <c r="C420" i="1"/>
  <c r="B28" i="4"/>
  <c r="F186" i="9"/>
  <c r="AM52" i="1"/>
  <c r="AM67" i="1" s="1"/>
  <c r="BQ52" i="1"/>
  <c r="BQ67" i="1" s="1"/>
  <c r="BY52" i="1"/>
  <c r="BY67" i="1" s="1"/>
  <c r="BM52" i="1"/>
  <c r="BM67" i="1" s="1"/>
  <c r="AW52" i="1"/>
  <c r="AW67" i="1" s="1"/>
  <c r="BN52" i="1"/>
  <c r="BN67" i="1" s="1"/>
  <c r="AK52" i="1"/>
  <c r="AK67" i="1" s="1"/>
  <c r="D52" i="1"/>
  <c r="D67" i="1" s="1"/>
  <c r="BE52" i="1"/>
  <c r="BE67" i="1" s="1"/>
  <c r="G52" i="1"/>
  <c r="G67" i="1" s="1"/>
  <c r="I376" i="9"/>
  <c r="C463" i="1"/>
  <c r="D58" i="9"/>
  <c r="G26" i="9"/>
  <c r="E217" i="1"/>
  <c r="I384" i="9"/>
  <c r="L612" i="1"/>
  <c r="F218" i="9"/>
  <c r="D90" i="9"/>
  <c r="D464" i="1"/>
  <c r="D465" i="1" s="1"/>
  <c r="H154" i="9"/>
  <c r="I367" i="9"/>
  <c r="D373" i="1"/>
  <c r="D434" i="1"/>
  <c r="D292" i="1"/>
  <c r="C58" i="9"/>
  <c r="O52" i="1" l="1"/>
  <c r="O67" i="1" s="1"/>
  <c r="O71" i="1" s="1"/>
  <c r="C508" i="1" s="1"/>
  <c r="G508" i="1" s="1"/>
  <c r="Y52" i="1"/>
  <c r="Y67" i="1" s="1"/>
  <c r="Y71" i="1" s="1"/>
  <c r="C690" i="1" s="1"/>
  <c r="BZ52" i="1"/>
  <c r="BZ67" i="1" s="1"/>
  <c r="H337" i="9" s="1"/>
  <c r="X52" i="1"/>
  <c r="X67" i="1" s="1"/>
  <c r="AX52" i="1"/>
  <c r="AX67" i="1" s="1"/>
  <c r="AX71" i="1" s="1"/>
  <c r="C616" i="1" s="1"/>
  <c r="BV52" i="1"/>
  <c r="BV67" i="1" s="1"/>
  <c r="BV71" i="1" s="1"/>
  <c r="C642" i="1" s="1"/>
  <c r="T52" i="1"/>
  <c r="T67" i="1" s="1"/>
  <c r="AY52" i="1"/>
  <c r="AY67" i="1" s="1"/>
  <c r="AY71" i="1" s="1"/>
  <c r="C625" i="1" s="1"/>
  <c r="BF52" i="1"/>
  <c r="BF67" i="1" s="1"/>
  <c r="BI52" i="1"/>
  <c r="BI67" i="1" s="1"/>
  <c r="BI71" i="1" s="1"/>
  <c r="BA52" i="1"/>
  <c r="BA67" i="1" s="1"/>
  <c r="D241" i="9" s="1"/>
  <c r="CA52" i="1"/>
  <c r="CA67" i="1" s="1"/>
  <c r="BU52" i="1"/>
  <c r="BU67" i="1" s="1"/>
  <c r="AT52" i="1"/>
  <c r="AT67" i="1" s="1"/>
  <c r="AT71" i="1" s="1"/>
  <c r="C711" i="1" s="1"/>
  <c r="BH52" i="1"/>
  <c r="BH67" i="1" s="1"/>
  <c r="BP52" i="1"/>
  <c r="BP67" i="1" s="1"/>
  <c r="E305" i="9" s="1"/>
  <c r="Z52" i="1"/>
  <c r="Z67" i="1" s="1"/>
  <c r="Z71" i="1" s="1"/>
  <c r="E117" i="9" s="1"/>
  <c r="AB52" i="1"/>
  <c r="AB67" i="1" s="1"/>
  <c r="AB71" i="1" s="1"/>
  <c r="C521" i="1" s="1"/>
  <c r="G521" i="1" s="1"/>
  <c r="BG52" i="1"/>
  <c r="BG67" i="1" s="1"/>
  <c r="BB52" i="1"/>
  <c r="BB67" i="1" s="1"/>
  <c r="BJ52" i="1"/>
  <c r="BJ67" i="1" s="1"/>
  <c r="BJ71" i="1" s="1"/>
  <c r="C555" i="1" s="1"/>
  <c r="AO52" i="1"/>
  <c r="AO67" i="1" s="1"/>
  <c r="F177" i="9" s="1"/>
  <c r="AG52" i="1"/>
  <c r="AG67" i="1" s="1"/>
  <c r="E145" i="9" s="1"/>
  <c r="G145" i="9"/>
  <c r="BR52" i="1"/>
  <c r="BR67" i="1" s="1"/>
  <c r="G305" i="9" s="1"/>
  <c r="AA52" i="1"/>
  <c r="AA67" i="1" s="1"/>
  <c r="F113" i="9" s="1"/>
  <c r="M52" i="1"/>
  <c r="M67" i="1" s="1"/>
  <c r="M71" i="1" s="1"/>
  <c r="CB52" i="1"/>
  <c r="CB67" i="1" s="1"/>
  <c r="CB71" i="1" s="1"/>
  <c r="F52" i="1"/>
  <c r="F67" i="1" s="1"/>
  <c r="F17" i="9" s="1"/>
  <c r="BD52" i="1"/>
  <c r="BD67" i="1" s="1"/>
  <c r="BD71" i="1" s="1"/>
  <c r="C549" i="1" s="1"/>
  <c r="D369" i="9"/>
  <c r="AN52" i="1"/>
  <c r="AN67" i="1" s="1"/>
  <c r="K52" i="1"/>
  <c r="K67" i="1" s="1"/>
  <c r="K71" i="1" s="1"/>
  <c r="C504" i="1" s="1"/>
  <c r="G504" i="1" s="1"/>
  <c r="I52" i="1"/>
  <c r="I67" i="1" s="1"/>
  <c r="I17" i="9" s="1"/>
  <c r="BS52" i="1"/>
  <c r="BS67" i="1" s="1"/>
  <c r="H305" i="9" s="1"/>
  <c r="AD52" i="1"/>
  <c r="AD67" i="1" s="1"/>
  <c r="J52" i="1"/>
  <c r="J67" i="1" s="1"/>
  <c r="C49" i="9" s="1"/>
  <c r="L52" i="1"/>
  <c r="L67" i="1" s="1"/>
  <c r="E49" i="9" s="1"/>
  <c r="W52" i="1"/>
  <c r="W67" i="1" s="1"/>
  <c r="V52" i="1"/>
  <c r="V67" i="1" s="1"/>
  <c r="V71" i="1" s="1"/>
  <c r="C687" i="1" s="1"/>
  <c r="AV52" i="1"/>
  <c r="AV67" i="1" s="1"/>
  <c r="AR52" i="1"/>
  <c r="AR67" i="1" s="1"/>
  <c r="I177" i="9" s="1"/>
  <c r="BX52" i="1"/>
  <c r="BX67" i="1" s="1"/>
  <c r="R52" i="1"/>
  <c r="R67" i="1" s="1"/>
  <c r="U52" i="1"/>
  <c r="U67" i="1" s="1"/>
  <c r="AF52" i="1"/>
  <c r="AF67" i="1" s="1"/>
  <c r="D145" i="9" s="1"/>
  <c r="AQ52" i="1"/>
  <c r="AQ67" i="1" s="1"/>
  <c r="H172" i="9"/>
  <c r="F268" i="9"/>
  <c r="H332" i="9"/>
  <c r="C140" i="9"/>
  <c r="BE71" i="1"/>
  <c r="C550" i="1" s="1"/>
  <c r="G550" i="1" s="1"/>
  <c r="E12" i="9"/>
  <c r="G300" i="9"/>
  <c r="F12" i="9"/>
  <c r="F71" i="1"/>
  <c r="C671" i="1" s="1"/>
  <c r="E273" i="9"/>
  <c r="F273" i="9"/>
  <c r="G49" i="9"/>
  <c r="G236" i="9"/>
  <c r="BG71" i="1"/>
  <c r="C618" i="1" s="1"/>
  <c r="AM71" i="1"/>
  <c r="C704" i="1" s="1"/>
  <c r="I305" i="9"/>
  <c r="BX71" i="1"/>
  <c r="C569" i="1" s="1"/>
  <c r="H273" i="9"/>
  <c r="AP71" i="1"/>
  <c r="C707" i="1" s="1"/>
  <c r="D12" i="9"/>
  <c r="AJ71" i="1"/>
  <c r="C529" i="1" s="1"/>
  <c r="G529" i="1" s="1"/>
  <c r="I204" i="9"/>
  <c r="D236" i="9"/>
  <c r="BO71" i="1"/>
  <c r="C627" i="1" s="1"/>
  <c r="D204" i="9"/>
  <c r="P71" i="1"/>
  <c r="C681" i="1" s="1"/>
  <c r="I300" i="9"/>
  <c r="AQ71" i="1"/>
  <c r="C708" i="1" s="1"/>
  <c r="BC71" i="1"/>
  <c r="C548" i="1" s="1"/>
  <c r="BM71" i="1"/>
  <c r="C638" i="1" s="1"/>
  <c r="BF71" i="1"/>
  <c r="I245" i="9" s="1"/>
  <c r="I236" i="9"/>
  <c r="F140" i="9"/>
  <c r="C268" i="9"/>
  <c r="AL71" i="1"/>
  <c r="C181" i="9" s="1"/>
  <c r="G332" i="9"/>
  <c r="BT71" i="1"/>
  <c r="C640" i="1" s="1"/>
  <c r="BN71" i="1"/>
  <c r="C619" i="1" s="1"/>
  <c r="C300" i="9"/>
  <c r="AH71" i="1"/>
  <c r="F149" i="9" s="1"/>
  <c r="AI71" i="1"/>
  <c r="C528" i="1" s="1"/>
  <c r="G528" i="1" s="1"/>
  <c r="BA71" i="1"/>
  <c r="C630" i="1" s="1"/>
  <c r="D172" i="9"/>
  <c r="AC71" i="1"/>
  <c r="C522" i="1" s="1"/>
  <c r="G522" i="1" s="1"/>
  <c r="G140" i="9"/>
  <c r="W71" i="1"/>
  <c r="C688" i="1" s="1"/>
  <c r="I172" i="9"/>
  <c r="F332" i="9"/>
  <c r="F209" i="9"/>
  <c r="E177" i="9"/>
  <c r="BS71" i="1"/>
  <c r="C639" i="1" s="1"/>
  <c r="AN71" i="1"/>
  <c r="C705" i="1" s="1"/>
  <c r="H81" i="9"/>
  <c r="D81" i="9"/>
  <c r="BY71" i="1"/>
  <c r="G341" i="9" s="1"/>
  <c r="E204" i="9"/>
  <c r="BB71" i="1"/>
  <c r="C547" i="1" s="1"/>
  <c r="BZ71" i="1"/>
  <c r="C571" i="1" s="1"/>
  <c r="J71" i="1"/>
  <c r="C675" i="1" s="1"/>
  <c r="H71" i="1"/>
  <c r="C673" i="1" s="1"/>
  <c r="H49" i="9"/>
  <c r="AE71" i="1"/>
  <c r="C524" i="1" s="1"/>
  <c r="G524" i="1" s="1"/>
  <c r="U71" i="1"/>
  <c r="G85" i="9" s="1"/>
  <c r="AK71" i="1"/>
  <c r="C530" i="1" s="1"/>
  <c r="G530" i="1" s="1"/>
  <c r="AZ71" i="1"/>
  <c r="C628" i="1" s="1"/>
  <c r="BW71" i="1"/>
  <c r="E341" i="9" s="1"/>
  <c r="AU71" i="1"/>
  <c r="E213" i="9" s="1"/>
  <c r="BU71" i="1"/>
  <c r="E337" i="9"/>
  <c r="N71" i="1"/>
  <c r="C679" i="1" s="1"/>
  <c r="X71" i="1"/>
  <c r="C689" i="1" s="1"/>
  <c r="D44" i="9"/>
  <c r="AD71" i="1"/>
  <c r="C523" i="1" s="1"/>
  <c r="G523" i="1" s="1"/>
  <c r="L71" i="1"/>
  <c r="C505" i="1" s="1"/>
  <c r="G505" i="1" s="1"/>
  <c r="CA71" i="1"/>
  <c r="F204" i="9"/>
  <c r="AV71" i="1"/>
  <c r="C204" i="9"/>
  <c r="AS71" i="1"/>
  <c r="CE48" i="1"/>
  <c r="E71" i="1"/>
  <c r="C498" i="1" s="1"/>
  <c r="G498" i="1" s="1"/>
  <c r="D71" i="1"/>
  <c r="C669" i="1" s="1"/>
  <c r="E44" i="9"/>
  <c r="D268" i="9"/>
  <c r="C236" i="9"/>
  <c r="D140" i="9"/>
  <c r="G76" i="9"/>
  <c r="I140" i="9"/>
  <c r="S71" i="1"/>
  <c r="C512" i="1" s="1"/>
  <c r="G512" i="1" s="1"/>
  <c r="BH71" i="1"/>
  <c r="D277" i="9" s="1"/>
  <c r="E300" i="9"/>
  <c r="BP71" i="1"/>
  <c r="BL71" i="1"/>
  <c r="H268" i="9"/>
  <c r="I49" i="9"/>
  <c r="G71" i="1"/>
  <c r="C500" i="1" s="1"/>
  <c r="G500" i="1" s="1"/>
  <c r="F300" i="9"/>
  <c r="BQ71" i="1"/>
  <c r="H12" i="9"/>
  <c r="F499" i="1"/>
  <c r="H499" i="1"/>
  <c r="CE62" i="1"/>
  <c r="C12" i="9"/>
  <c r="C71" i="1"/>
  <c r="I113" i="9"/>
  <c r="I81" i="9"/>
  <c r="F337" i="9"/>
  <c r="G268" i="9"/>
  <c r="BK71" i="1"/>
  <c r="C701" i="1"/>
  <c r="D305" i="9"/>
  <c r="H113" i="9"/>
  <c r="G81" i="9"/>
  <c r="E17" i="9"/>
  <c r="G177" i="9"/>
  <c r="C76" i="9"/>
  <c r="Q71" i="1"/>
  <c r="E268" i="9"/>
  <c r="F76" i="9"/>
  <c r="T71" i="1"/>
  <c r="H497" i="1"/>
  <c r="F497" i="1"/>
  <c r="H17" i="9"/>
  <c r="G273" i="9"/>
  <c r="C209" i="9"/>
  <c r="C81" i="9"/>
  <c r="C177" i="9"/>
  <c r="F241" i="9"/>
  <c r="C241" i="9"/>
  <c r="F501" i="1"/>
  <c r="H501" i="1"/>
  <c r="AW71" i="1"/>
  <c r="E81" i="9"/>
  <c r="E209" i="9"/>
  <c r="H145" i="9"/>
  <c r="C113" i="9"/>
  <c r="E140" i="9"/>
  <c r="AG71" i="1"/>
  <c r="H245" i="9"/>
  <c r="I337" i="9"/>
  <c r="D209" i="9"/>
  <c r="D273" i="9"/>
  <c r="E113" i="9"/>
  <c r="C273" i="9"/>
  <c r="E241" i="9"/>
  <c r="G17" i="9"/>
  <c r="I273" i="9"/>
  <c r="D27" i="7"/>
  <c r="B448" i="1"/>
  <c r="F544" i="1"/>
  <c r="H536" i="1"/>
  <c r="F536" i="1"/>
  <c r="F528" i="1"/>
  <c r="H528" i="1"/>
  <c r="F520" i="1"/>
  <c r="H520" i="1"/>
  <c r="D341" i="1"/>
  <c r="C481" i="1" s="1"/>
  <c r="C50" i="8"/>
  <c r="C620" i="1"/>
  <c r="C574" i="1"/>
  <c r="D373" i="9"/>
  <c r="F81" i="9"/>
  <c r="I241" i="9"/>
  <c r="I378" i="9"/>
  <c r="K612" i="1"/>
  <c r="C465" i="1"/>
  <c r="C543" i="1"/>
  <c r="H213" i="9"/>
  <c r="C126" i="8"/>
  <c r="D391" i="1"/>
  <c r="F32" i="6"/>
  <c r="C478" i="1"/>
  <c r="C305" i="9"/>
  <c r="C102" i="8"/>
  <c r="C482" i="1"/>
  <c r="F498" i="1"/>
  <c r="H498" i="1" s="1"/>
  <c r="H241" i="9"/>
  <c r="I145" i="9"/>
  <c r="G209" i="9"/>
  <c r="G337" i="9"/>
  <c r="D177" i="9"/>
  <c r="C476" i="1"/>
  <c r="F16" i="6"/>
  <c r="F516" i="1"/>
  <c r="H516" i="1"/>
  <c r="D17" i="9"/>
  <c r="F305" i="9"/>
  <c r="C622" i="1"/>
  <c r="C373" i="9"/>
  <c r="C573" i="1"/>
  <c r="F540" i="1"/>
  <c r="H540" i="1"/>
  <c r="F532" i="1"/>
  <c r="H532" i="1"/>
  <c r="H524" i="1"/>
  <c r="F524" i="1"/>
  <c r="F49" i="9"/>
  <c r="C369" i="9"/>
  <c r="G241" i="9"/>
  <c r="C506" i="1"/>
  <c r="G506" i="1" s="1"/>
  <c r="F53" i="9"/>
  <c r="C678" i="1"/>
  <c r="BR71" i="1" l="1"/>
  <c r="G309" i="9" s="1"/>
  <c r="I209" i="9"/>
  <c r="D49" i="9"/>
  <c r="AA71" i="1"/>
  <c r="C520" i="1" s="1"/>
  <c r="G520" i="1" s="1"/>
  <c r="AR71" i="1"/>
  <c r="C709" i="1" s="1"/>
  <c r="D337" i="9"/>
  <c r="C693" i="1"/>
  <c r="G117" i="9"/>
  <c r="I71" i="1"/>
  <c r="I21" i="9" s="1"/>
  <c r="AO71" i="1"/>
  <c r="F181" i="9" s="1"/>
  <c r="G113" i="9"/>
  <c r="H209" i="9"/>
  <c r="D113" i="9"/>
  <c r="AF71" i="1"/>
  <c r="D149" i="9" s="1"/>
  <c r="R71" i="1"/>
  <c r="D85" i="9" s="1"/>
  <c r="C337" i="9"/>
  <c r="CE67" i="1"/>
  <c r="I213" i="9"/>
  <c r="C644" i="1"/>
  <c r="G245" i="9"/>
  <c r="F21" i="9"/>
  <c r="H177" i="9"/>
  <c r="CE52" i="1"/>
  <c r="C624" i="1"/>
  <c r="C626" i="1"/>
  <c r="C518" i="1"/>
  <c r="G518" i="1" s="1"/>
  <c r="F341" i="9"/>
  <c r="C509" i="1"/>
  <c r="G509" i="1" s="1"/>
  <c r="C544" i="1"/>
  <c r="C614" i="1"/>
  <c r="D615" i="1" s="1"/>
  <c r="C499" i="1"/>
  <c r="G499" i="1" s="1"/>
  <c r="I53" i="9"/>
  <c r="C552" i="1"/>
  <c r="D309" i="9"/>
  <c r="C532" i="1"/>
  <c r="G532" i="1" s="1"/>
  <c r="C568" i="1"/>
  <c r="G149" i="9"/>
  <c r="D181" i="9"/>
  <c r="C277" i="9"/>
  <c r="H149" i="9"/>
  <c r="C537" i="1"/>
  <c r="G537" i="1" s="1"/>
  <c r="C533" i="1"/>
  <c r="G533" i="1" s="1"/>
  <c r="C531" i="1"/>
  <c r="G531" i="1" s="1"/>
  <c r="C633" i="1"/>
  <c r="C535" i="1"/>
  <c r="G535" i="1" s="1"/>
  <c r="C680" i="1"/>
  <c r="C53" i="9"/>
  <c r="G181" i="9"/>
  <c r="C539" i="1"/>
  <c r="G539" i="1" s="1"/>
  <c r="H53" i="9"/>
  <c r="F117" i="9"/>
  <c r="C546" i="1"/>
  <c r="G546" i="1" s="1"/>
  <c r="D213" i="9"/>
  <c r="C692" i="1"/>
  <c r="D245" i="9"/>
  <c r="C503" i="1"/>
  <c r="G503" i="1" s="1"/>
  <c r="C703" i="1"/>
  <c r="C645" i="1"/>
  <c r="D117" i="9"/>
  <c r="C570" i="1"/>
  <c r="C560" i="1"/>
  <c r="H341" i="9"/>
  <c r="F245" i="9"/>
  <c r="E181" i="9"/>
  <c r="C558" i="1"/>
  <c r="I277" i="9"/>
  <c r="C646" i="1"/>
  <c r="C643" i="1"/>
  <c r="C686" i="1"/>
  <c r="H181" i="9"/>
  <c r="D341" i="9"/>
  <c r="C497" i="1"/>
  <c r="G497" i="1" s="1"/>
  <c r="C536" i="1"/>
  <c r="G536" i="1" s="1"/>
  <c r="C527" i="1"/>
  <c r="G527" i="1" s="1"/>
  <c r="C567" i="1"/>
  <c r="C309" i="9"/>
  <c r="C629" i="1"/>
  <c r="C559" i="1"/>
  <c r="C700" i="1"/>
  <c r="C694" i="1"/>
  <c r="C565" i="1"/>
  <c r="I181" i="9"/>
  <c r="C702" i="1"/>
  <c r="C551" i="1"/>
  <c r="H117" i="9"/>
  <c r="I309" i="9"/>
  <c r="I85" i="9"/>
  <c r="C699" i="1"/>
  <c r="C516" i="1"/>
  <c r="G516" i="1" s="1"/>
  <c r="C514" i="1"/>
  <c r="G514" i="1" s="1"/>
  <c r="C632" i="1"/>
  <c r="E245" i="9"/>
  <c r="C507" i="1"/>
  <c r="G507" i="1" s="1"/>
  <c r="C501" i="1"/>
  <c r="G501" i="1" s="1"/>
  <c r="H85" i="9"/>
  <c r="C636" i="1"/>
  <c r="G53" i="9"/>
  <c r="H21" i="9"/>
  <c r="I149" i="9"/>
  <c r="C515" i="1"/>
  <c r="G515" i="1" s="1"/>
  <c r="C564" i="1"/>
  <c r="H309" i="9"/>
  <c r="C519" i="1"/>
  <c r="G519" i="1" s="1"/>
  <c r="C553" i="1"/>
  <c r="E53" i="9"/>
  <c r="C677" i="1"/>
  <c r="C696" i="1"/>
  <c r="C517" i="1"/>
  <c r="G517" i="1" s="1"/>
  <c r="C245" i="9"/>
  <c r="C566" i="1"/>
  <c r="C641" i="1"/>
  <c r="C341" i="9"/>
  <c r="C117" i="9"/>
  <c r="C149" i="9"/>
  <c r="C712" i="1"/>
  <c r="C540" i="1"/>
  <c r="G540" i="1" s="1"/>
  <c r="C545" i="1"/>
  <c r="G545" i="1" s="1"/>
  <c r="C676" i="1"/>
  <c r="C684" i="1"/>
  <c r="D53" i="9"/>
  <c r="C672" i="1"/>
  <c r="D21" i="9"/>
  <c r="E85" i="9"/>
  <c r="F277" i="9"/>
  <c r="I117" i="9"/>
  <c r="C695" i="1"/>
  <c r="C617" i="1"/>
  <c r="C670" i="1"/>
  <c r="C621" i="1"/>
  <c r="C561" i="1"/>
  <c r="E309" i="9"/>
  <c r="C647" i="1"/>
  <c r="C572" i="1"/>
  <c r="I341" i="9"/>
  <c r="E21" i="9"/>
  <c r="C691" i="1"/>
  <c r="C525" i="1"/>
  <c r="G525" i="1" s="1"/>
  <c r="C710" i="1"/>
  <c r="C538" i="1"/>
  <c r="G538" i="1" s="1"/>
  <c r="C213" i="9"/>
  <c r="C713" i="1"/>
  <c r="C541" i="1"/>
  <c r="F213" i="9"/>
  <c r="H277" i="9"/>
  <c r="C637" i="1"/>
  <c r="C557" i="1"/>
  <c r="C513" i="1"/>
  <c r="G513" i="1" s="1"/>
  <c r="C685" i="1"/>
  <c r="F85" i="9"/>
  <c r="C698" i="1"/>
  <c r="C526" i="1"/>
  <c r="G526" i="1" s="1"/>
  <c r="E149" i="9"/>
  <c r="C682" i="1"/>
  <c r="C85" i="9"/>
  <c r="C510" i="1"/>
  <c r="G510" i="1" s="1"/>
  <c r="C496" i="1"/>
  <c r="G496" i="1" s="1"/>
  <c r="C21" i="9"/>
  <c r="C668" i="1"/>
  <c r="F505" i="1"/>
  <c r="H505" i="1" s="1"/>
  <c r="G213" i="9"/>
  <c r="C631" i="1"/>
  <c r="C542" i="1"/>
  <c r="G21" i="9"/>
  <c r="F515" i="1"/>
  <c r="E277" i="9"/>
  <c r="C634" i="1"/>
  <c r="C554" i="1"/>
  <c r="F309" i="9"/>
  <c r="C623" i="1"/>
  <c r="C562" i="1"/>
  <c r="C556" i="1"/>
  <c r="C635" i="1"/>
  <c r="G277" i="9"/>
  <c r="F517" i="1"/>
  <c r="H517" i="1"/>
  <c r="F511" i="1"/>
  <c r="I364" i="9"/>
  <c r="C428" i="1"/>
  <c r="CE71" i="1"/>
  <c r="F522" i="1"/>
  <c r="H522" i="1"/>
  <c r="F510" i="1"/>
  <c r="H510" i="1"/>
  <c r="F513" i="1"/>
  <c r="H513" i="1"/>
  <c r="C142" i="8"/>
  <c r="D393" i="1"/>
  <c r="F538" i="1"/>
  <c r="H538" i="1"/>
  <c r="F496" i="1"/>
  <c r="H496" i="1"/>
  <c r="F534" i="1"/>
  <c r="H534" i="1"/>
  <c r="H502" i="1"/>
  <c r="F502" i="1"/>
  <c r="H504" i="1"/>
  <c r="F504" i="1"/>
  <c r="H530" i="1"/>
  <c r="F530" i="1"/>
  <c r="F512" i="1"/>
  <c r="H512" i="1"/>
  <c r="F526" i="1"/>
  <c r="H526" i="1"/>
  <c r="F503" i="1"/>
  <c r="H503" i="1"/>
  <c r="H508" i="1"/>
  <c r="F508" i="1"/>
  <c r="F514" i="1"/>
  <c r="H507" i="1"/>
  <c r="F507" i="1"/>
  <c r="H518" i="1"/>
  <c r="F518" i="1"/>
  <c r="F546" i="1"/>
  <c r="F506" i="1"/>
  <c r="H506" i="1"/>
  <c r="H500" i="1"/>
  <c r="F500" i="1"/>
  <c r="F509" i="1"/>
  <c r="C683" i="1" l="1"/>
  <c r="H546" i="1"/>
  <c r="C697" i="1"/>
  <c r="C706" i="1"/>
  <c r="H509" i="1"/>
  <c r="C674" i="1"/>
  <c r="C511" i="1"/>
  <c r="C563" i="1"/>
  <c r="H515" i="1"/>
  <c r="C534" i="1"/>
  <c r="G534" i="1" s="1"/>
  <c r="H514" i="1"/>
  <c r="G544" i="1"/>
  <c r="H544" i="1"/>
  <c r="C502" i="1"/>
  <c r="G502" i="1" s="1"/>
  <c r="I369" i="9"/>
  <c r="C433" i="1"/>
  <c r="C441" i="1" s="1"/>
  <c r="C648" i="1"/>
  <c r="M716" i="1" s="1"/>
  <c r="C715" i="1"/>
  <c r="C716" i="1"/>
  <c r="I373" i="9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71" i="1"/>
  <c r="D634" i="1"/>
  <c r="D638" i="1"/>
  <c r="D673" i="1"/>
  <c r="D677" i="1"/>
  <c r="D640" i="1"/>
  <c r="D689" i="1"/>
  <c r="D678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20" i="1"/>
  <c r="D669" i="1"/>
  <c r="D691" i="1"/>
  <c r="D670" i="1"/>
  <c r="D627" i="1"/>
  <c r="D621" i="1"/>
  <c r="D701" i="1"/>
  <c r="D696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29" i="1"/>
  <c r="D703" i="1"/>
  <c r="D712" i="1"/>
  <c r="F550" i="1"/>
  <c r="H550" i="1" s="1"/>
  <c r="H545" i="1"/>
  <c r="F545" i="1"/>
  <c r="H525" i="1"/>
  <c r="F525" i="1"/>
  <c r="F529" i="1"/>
  <c r="H529" i="1" s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 s="1"/>
  <c r="F523" i="1"/>
  <c r="H523" i="1"/>
  <c r="F537" i="1"/>
  <c r="H537" i="1"/>
  <c r="F531" i="1"/>
  <c r="H531" i="1"/>
  <c r="G511" i="1" l="1"/>
  <c r="H511" i="1"/>
  <c r="E623" i="1"/>
  <c r="E716" i="1" s="1"/>
  <c r="E612" i="1"/>
  <c r="D715" i="1"/>
  <c r="E693" i="1" l="1"/>
  <c r="E674" i="1"/>
  <c r="E624" i="1"/>
  <c r="E688" i="1"/>
  <c r="E636" i="1"/>
  <c r="E631" i="1"/>
  <c r="E684" i="1"/>
  <c r="E627" i="1"/>
  <c r="E686" i="1"/>
  <c r="E704" i="1"/>
  <c r="E690" i="1"/>
  <c r="E708" i="1"/>
  <c r="E626" i="1"/>
  <c r="E710" i="1"/>
  <c r="E694" i="1"/>
  <c r="E689" i="1"/>
  <c r="E645" i="1"/>
  <c r="E696" i="1"/>
  <c r="E679" i="1"/>
  <c r="E681" i="1"/>
  <c r="E676" i="1"/>
  <c r="E705" i="1"/>
  <c r="E634" i="1"/>
  <c r="E633" i="1"/>
  <c r="E691" i="1"/>
  <c r="E625" i="1"/>
  <c r="E703" i="1"/>
  <c r="E707" i="1"/>
  <c r="E668" i="1"/>
  <c r="E635" i="1"/>
  <c r="E698" i="1"/>
  <c r="E646" i="1"/>
  <c r="E641" i="1"/>
  <c r="E711" i="1"/>
  <c r="E700" i="1"/>
  <c r="E701" i="1"/>
  <c r="E709" i="1"/>
  <c r="E683" i="1"/>
  <c r="E640" i="1"/>
  <c r="E637" i="1"/>
  <c r="E629" i="1"/>
  <c r="E713" i="1"/>
  <c r="E678" i="1"/>
  <c r="E680" i="1"/>
  <c r="E632" i="1"/>
  <c r="E695" i="1"/>
  <c r="E647" i="1"/>
  <c r="E643" i="1"/>
  <c r="E699" i="1"/>
  <c r="E692" i="1"/>
  <c r="E687" i="1"/>
  <c r="E638" i="1"/>
  <c r="E673" i="1"/>
  <c r="E670" i="1"/>
  <c r="E697" i="1"/>
  <c r="E630" i="1"/>
  <c r="E672" i="1"/>
  <c r="E706" i="1"/>
  <c r="E675" i="1"/>
  <c r="E712" i="1"/>
  <c r="E685" i="1"/>
  <c r="E628" i="1"/>
  <c r="E669" i="1"/>
  <c r="E702" i="1"/>
  <c r="E639" i="1"/>
  <c r="E644" i="1"/>
  <c r="E677" i="1"/>
  <c r="E671" i="1"/>
  <c r="E642" i="1"/>
  <c r="E682" i="1"/>
  <c r="F624" i="1" l="1"/>
  <c r="E715" i="1"/>
  <c r="F636" i="1" l="1"/>
  <c r="F690" i="1"/>
  <c r="F625" i="1"/>
  <c r="F702" i="1"/>
  <c r="F683" i="1"/>
  <c r="F706" i="1"/>
  <c r="F627" i="1"/>
  <c r="F696" i="1"/>
  <c r="F700" i="1"/>
  <c r="F684" i="1"/>
  <c r="F709" i="1"/>
  <c r="F671" i="1"/>
  <c r="F711" i="1"/>
  <c r="F704" i="1"/>
  <c r="F705" i="1"/>
  <c r="F695" i="1"/>
  <c r="F631" i="1"/>
  <c r="F641" i="1"/>
  <c r="F669" i="1"/>
  <c r="F638" i="1"/>
  <c r="F633" i="1"/>
  <c r="F639" i="1"/>
  <c r="F701" i="1"/>
  <c r="F626" i="1"/>
  <c r="F686" i="1"/>
  <c r="F694" i="1"/>
  <c r="F647" i="1"/>
  <c r="F672" i="1"/>
  <c r="F646" i="1"/>
  <c r="F632" i="1"/>
  <c r="F668" i="1"/>
  <c r="F678" i="1"/>
  <c r="F674" i="1"/>
  <c r="F703" i="1"/>
  <c r="F688" i="1"/>
  <c r="F670" i="1"/>
  <c r="F637" i="1"/>
  <c r="F629" i="1"/>
  <c r="F699" i="1"/>
  <c r="F707" i="1"/>
  <c r="F689" i="1"/>
  <c r="F635" i="1"/>
  <c r="F677" i="1"/>
  <c r="F640" i="1"/>
  <c r="F675" i="1"/>
  <c r="F697" i="1"/>
  <c r="F644" i="1"/>
  <c r="F628" i="1"/>
  <c r="F682" i="1"/>
  <c r="F713" i="1"/>
  <c r="F681" i="1"/>
  <c r="F679" i="1"/>
  <c r="F712" i="1"/>
  <c r="F716" i="1"/>
  <c r="F710" i="1"/>
  <c r="F691" i="1"/>
  <c r="F642" i="1"/>
  <c r="F685" i="1"/>
  <c r="F676" i="1"/>
  <c r="F645" i="1"/>
  <c r="F708" i="1"/>
  <c r="F680" i="1"/>
  <c r="F673" i="1"/>
  <c r="F692" i="1"/>
  <c r="F693" i="1"/>
  <c r="F630" i="1"/>
  <c r="F687" i="1"/>
  <c r="F634" i="1"/>
  <c r="F643" i="1"/>
  <c r="F698" i="1"/>
  <c r="F715" i="1" l="1"/>
  <c r="G625" i="1"/>
  <c r="G668" i="1" l="1"/>
  <c r="G704" i="1"/>
  <c r="G713" i="1"/>
  <c r="G641" i="1"/>
  <c r="G688" i="1"/>
  <c r="G690" i="1"/>
  <c r="G710" i="1"/>
  <c r="G636" i="1"/>
  <c r="G706" i="1"/>
  <c r="G676" i="1"/>
  <c r="G639" i="1"/>
  <c r="G700" i="1"/>
  <c r="G694" i="1"/>
  <c r="G679" i="1"/>
  <c r="G670" i="1"/>
  <c r="G631" i="1"/>
  <c r="G701" i="1"/>
  <c r="G675" i="1"/>
  <c r="G635" i="1"/>
  <c r="G643" i="1"/>
  <c r="G708" i="1"/>
  <c r="G711" i="1"/>
  <c r="G695" i="1"/>
  <c r="G646" i="1"/>
  <c r="G634" i="1"/>
  <c r="G707" i="1"/>
  <c r="G709" i="1"/>
  <c r="G687" i="1"/>
  <c r="G682" i="1"/>
  <c r="G672" i="1"/>
  <c r="G680" i="1"/>
  <c r="G698" i="1"/>
  <c r="G703" i="1"/>
  <c r="G627" i="1"/>
  <c r="G637" i="1"/>
  <c r="G633" i="1"/>
  <c r="G638" i="1"/>
  <c r="G640" i="1"/>
  <c r="G674" i="1"/>
  <c r="G686" i="1"/>
  <c r="G712" i="1"/>
  <c r="G691" i="1"/>
  <c r="G683" i="1"/>
  <c r="G684" i="1"/>
  <c r="G716" i="1"/>
  <c r="G644" i="1"/>
  <c r="G645" i="1"/>
  <c r="G628" i="1"/>
  <c r="G705" i="1"/>
  <c r="G681" i="1"/>
  <c r="G630" i="1"/>
  <c r="G678" i="1"/>
  <c r="G697" i="1"/>
  <c r="G702" i="1"/>
  <c r="G626" i="1"/>
  <c r="G696" i="1"/>
  <c r="G671" i="1"/>
  <c r="G642" i="1"/>
  <c r="G673" i="1"/>
  <c r="G677" i="1"/>
  <c r="G647" i="1"/>
  <c r="G685" i="1"/>
  <c r="G699" i="1"/>
  <c r="G669" i="1"/>
  <c r="G689" i="1"/>
  <c r="G632" i="1"/>
  <c r="G629" i="1"/>
  <c r="G693" i="1"/>
  <c r="G692" i="1"/>
  <c r="G715" i="1" l="1"/>
  <c r="H628" i="1"/>
  <c r="H632" i="1" s="1"/>
  <c r="H703" i="1"/>
  <c r="H641" i="1"/>
  <c r="H698" i="1"/>
  <c r="H634" i="1"/>
  <c r="H686" i="1"/>
  <c r="H647" i="1"/>
  <c r="H701" i="1"/>
  <c r="H688" i="1"/>
  <c r="H645" i="1"/>
  <c r="H707" i="1"/>
  <c r="H643" i="1"/>
  <c r="H637" i="1"/>
  <c r="H642" i="1"/>
  <c r="H693" i="1"/>
  <c r="H710" i="1"/>
  <c r="H716" i="1"/>
  <c r="H689" i="1"/>
  <c r="H629" i="1"/>
  <c r="H694" i="1" l="1"/>
  <c r="H672" i="1"/>
  <c r="H712" i="1"/>
  <c r="H711" i="1"/>
  <c r="H676" i="1"/>
  <c r="H692" i="1"/>
  <c r="H691" i="1"/>
  <c r="H705" i="1"/>
  <c r="H709" i="1"/>
  <c r="H669" i="1"/>
  <c r="H671" i="1"/>
  <c r="H638" i="1"/>
  <c r="H697" i="1"/>
  <c r="H684" i="1"/>
  <c r="H690" i="1"/>
  <c r="H679" i="1"/>
  <c r="H635" i="1"/>
  <c r="H708" i="1"/>
  <c r="H702" i="1"/>
  <c r="H678" i="1"/>
  <c r="H699" i="1"/>
  <c r="H675" i="1"/>
  <c r="H630" i="1"/>
  <c r="H685" i="1"/>
  <c r="H687" i="1"/>
  <c r="H674" i="1"/>
  <c r="H670" i="1"/>
  <c r="H646" i="1"/>
  <c r="H683" i="1"/>
  <c r="H640" i="1"/>
  <c r="H636" i="1"/>
  <c r="H644" i="1"/>
  <c r="H639" i="1"/>
  <c r="H633" i="1"/>
  <c r="H696" i="1"/>
  <c r="H681" i="1"/>
  <c r="H713" i="1"/>
  <c r="H673" i="1"/>
  <c r="H680" i="1"/>
  <c r="H704" i="1"/>
  <c r="H706" i="1"/>
  <c r="H700" i="1"/>
  <c r="H677" i="1"/>
  <c r="H631" i="1"/>
  <c r="H695" i="1"/>
  <c r="H668" i="1"/>
  <c r="H682" i="1"/>
  <c r="I629" i="1"/>
  <c r="H715" i="1" l="1"/>
  <c r="I630" i="1"/>
  <c r="I713" i="1"/>
  <c r="I639" i="1"/>
  <c r="I704" i="1"/>
  <c r="I672" i="1"/>
  <c r="I706" i="1"/>
  <c r="I679" i="1"/>
  <c r="I702" i="1"/>
  <c r="I693" i="1"/>
  <c r="I643" i="1"/>
  <c r="I631" i="1"/>
  <c r="I712" i="1"/>
  <c r="I642" i="1"/>
  <c r="I671" i="1"/>
  <c r="I701" i="1"/>
  <c r="I694" i="1"/>
  <c r="I684" i="1"/>
  <c r="I680" i="1"/>
  <c r="I690" i="1"/>
  <c r="I683" i="1"/>
  <c r="I640" i="1"/>
  <c r="I710" i="1"/>
  <c r="I698" i="1"/>
  <c r="I641" i="1"/>
  <c r="I676" i="1"/>
  <c r="I695" i="1"/>
  <c r="I686" i="1"/>
  <c r="I697" i="1"/>
  <c r="I692" i="1"/>
  <c r="I687" i="1"/>
  <c r="I688" i="1"/>
  <c r="I689" i="1"/>
  <c r="I636" i="1"/>
  <c r="I681" i="1"/>
  <c r="I696" i="1"/>
  <c r="I685" i="1"/>
  <c r="I716" i="1"/>
  <c r="I645" i="1"/>
  <c r="I682" i="1"/>
  <c r="I691" i="1"/>
  <c r="I674" i="1"/>
  <c r="I634" i="1"/>
  <c r="I644" i="1"/>
  <c r="I675" i="1"/>
  <c r="I677" i="1"/>
  <c r="I711" i="1"/>
  <c r="I703" i="1"/>
  <c r="I699" i="1"/>
  <c r="I705" i="1"/>
  <c r="I638" i="1"/>
  <c r="I668" i="1"/>
  <c r="I635" i="1"/>
  <c r="I632" i="1"/>
  <c r="I708" i="1"/>
  <c r="I700" i="1"/>
  <c r="I646" i="1"/>
  <c r="I673" i="1"/>
  <c r="I709" i="1"/>
  <c r="I647" i="1"/>
  <c r="I669" i="1"/>
  <c r="I637" i="1"/>
  <c r="I678" i="1"/>
  <c r="I670" i="1"/>
  <c r="I633" i="1"/>
  <c r="I707" i="1"/>
  <c r="I715" i="1" l="1"/>
  <c r="J630" i="1"/>
  <c r="J687" i="1" l="1"/>
  <c r="J701" i="1"/>
  <c r="J710" i="1"/>
  <c r="J713" i="1"/>
  <c r="J675" i="1"/>
  <c r="J638" i="1"/>
  <c r="J692" i="1"/>
  <c r="J679" i="1"/>
  <c r="J670" i="1"/>
  <c r="J643" i="1"/>
  <c r="J680" i="1"/>
  <c r="J645" i="1"/>
  <c r="J644" i="1"/>
  <c r="J699" i="1"/>
  <c r="J686" i="1"/>
  <c r="J683" i="1"/>
  <c r="J676" i="1"/>
  <c r="J704" i="1"/>
  <c r="J631" i="1"/>
  <c r="J702" i="1"/>
  <c r="J708" i="1"/>
  <c r="J669" i="1"/>
  <c r="J697" i="1"/>
  <c r="J690" i="1"/>
  <c r="J716" i="1"/>
  <c r="J678" i="1"/>
  <c r="J703" i="1"/>
  <c r="J637" i="1"/>
  <c r="J636" i="1"/>
  <c r="J695" i="1"/>
  <c r="J677" i="1"/>
  <c r="J640" i="1"/>
  <c r="J700" i="1"/>
  <c r="J705" i="1"/>
  <c r="J668" i="1"/>
  <c r="J671" i="1"/>
  <c r="J707" i="1"/>
  <c r="J672" i="1"/>
  <c r="J632" i="1"/>
  <c r="J712" i="1"/>
  <c r="J706" i="1"/>
  <c r="J635" i="1"/>
  <c r="J639" i="1"/>
  <c r="J641" i="1"/>
  <c r="J685" i="1"/>
  <c r="J642" i="1"/>
  <c r="J674" i="1"/>
  <c r="J689" i="1"/>
  <c r="J691" i="1"/>
  <c r="J711" i="1"/>
  <c r="J634" i="1"/>
  <c r="J647" i="1"/>
  <c r="J709" i="1"/>
  <c r="J688" i="1"/>
  <c r="J694" i="1"/>
  <c r="J684" i="1"/>
  <c r="J673" i="1"/>
  <c r="J681" i="1"/>
  <c r="J693" i="1"/>
  <c r="J698" i="1"/>
  <c r="J646" i="1"/>
  <c r="J633" i="1"/>
  <c r="J682" i="1"/>
  <c r="J696" i="1"/>
  <c r="L647" i="1" l="1"/>
  <c r="L699" i="1" s="1"/>
  <c r="K644" i="1"/>
  <c r="K676" i="1" s="1"/>
  <c r="J715" i="1"/>
  <c r="L672" i="1" l="1"/>
  <c r="L676" i="1"/>
  <c r="L692" i="1"/>
  <c r="L698" i="1"/>
  <c r="L690" i="1"/>
  <c r="L670" i="1"/>
  <c r="L693" i="1"/>
  <c r="K687" i="1"/>
  <c r="K713" i="1"/>
  <c r="K681" i="1"/>
  <c r="K670" i="1"/>
  <c r="K668" i="1"/>
  <c r="K678" i="1"/>
  <c r="K672" i="1"/>
  <c r="M672" i="1" s="1"/>
  <c r="G23" i="9" s="1"/>
  <c r="K703" i="1"/>
  <c r="K702" i="1"/>
  <c r="K689" i="1"/>
  <c r="K706" i="1"/>
  <c r="K680" i="1"/>
  <c r="K698" i="1"/>
  <c r="M698" i="1" s="1"/>
  <c r="E151" i="9" s="1"/>
  <c r="K688" i="1"/>
  <c r="K716" i="1"/>
  <c r="K694" i="1"/>
  <c r="K675" i="1"/>
  <c r="L678" i="1"/>
  <c r="L673" i="1"/>
  <c r="L701" i="1"/>
  <c r="L694" i="1"/>
  <c r="K695" i="1"/>
  <c r="K696" i="1"/>
  <c r="K669" i="1"/>
  <c r="K690" i="1"/>
  <c r="M690" i="1" s="1"/>
  <c r="K693" i="1"/>
  <c r="K682" i="1"/>
  <c r="K673" i="1"/>
  <c r="K711" i="1"/>
  <c r="K699" i="1"/>
  <c r="K697" i="1"/>
  <c r="K692" i="1"/>
  <c r="M692" i="1" s="1"/>
  <c r="F119" i="9" s="1"/>
  <c r="K677" i="1"/>
  <c r="K685" i="1"/>
  <c r="K700" i="1"/>
  <c r="L707" i="1"/>
  <c r="L709" i="1"/>
  <c r="L680" i="1"/>
  <c r="L710" i="1"/>
  <c r="L697" i="1"/>
  <c r="M697" i="1" s="1"/>
  <c r="L679" i="1"/>
  <c r="L674" i="1"/>
  <c r="L706" i="1"/>
  <c r="M706" i="1" s="1"/>
  <c r="L711" i="1"/>
  <c r="L671" i="1"/>
  <c r="L686" i="1"/>
  <c r="L700" i="1"/>
  <c r="K686" i="1"/>
  <c r="M686" i="1" s="1"/>
  <c r="K674" i="1"/>
  <c r="M674" i="1" s="1"/>
  <c r="K705" i="1"/>
  <c r="K708" i="1"/>
  <c r="K683" i="1"/>
  <c r="K701" i="1"/>
  <c r="K707" i="1"/>
  <c r="K679" i="1"/>
  <c r="K710" i="1"/>
  <c r="M710" i="1" s="1"/>
  <c r="K704" i="1"/>
  <c r="K691" i="1"/>
  <c r="K709" i="1"/>
  <c r="K712" i="1"/>
  <c r="K671" i="1"/>
  <c r="M671" i="1" s="1"/>
  <c r="F23" i="9" s="1"/>
  <c r="K684" i="1"/>
  <c r="M700" i="1"/>
  <c r="G151" i="9" s="1"/>
  <c r="L695" i="1"/>
  <c r="M695" i="1" s="1"/>
  <c r="L708" i="1"/>
  <c r="M708" i="1" s="1"/>
  <c r="L688" i="1"/>
  <c r="L691" i="1"/>
  <c r="L682" i="1"/>
  <c r="M682" i="1" s="1"/>
  <c r="L696" i="1"/>
  <c r="M696" i="1" s="1"/>
  <c r="L675" i="1"/>
  <c r="L702" i="1"/>
  <c r="L704" i="1"/>
  <c r="L668" i="1"/>
  <c r="M668" i="1" s="1"/>
  <c r="L683" i="1"/>
  <c r="L687" i="1"/>
  <c r="L689" i="1"/>
  <c r="M689" i="1" s="1"/>
  <c r="L684" i="1"/>
  <c r="M684" i="1" s="1"/>
  <c r="E87" i="9" s="1"/>
  <c r="L703" i="1"/>
  <c r="L712" i="1"/>
  <c r="L681" i="1"/>
  <c r="M681" i="1" s="1"/>
  <c r="L705" i="1"/>
  <c r="M705" i="1" s="1"/>
  <c r="E183" i="9" s="1"/>
  <c r="L716" i="1"/>
  <c r="L685" i="1"/>
  <c r="M685" i="1" s="1"/>
  <c r="L713" i="1"/>
  <c r="M713" i="1" s="1"/>
  <c r="L669" i="1"/>
  <c r="L677" i="1"/>
  <c r="M691" i="1"/>
  <c r="E119" i="9" s="1"/>
  <c r="M693" i="1"/>
  <c r="G119" i="9" s="1"/>
  <c r="M678" i="1"/>
  <c r="M676" i="1"/>
  <c r="D55" i="9" s="1"/>
  <c r="M670" i="1"/>
  <c r="E23" i="9" s="1"/>
  <c r="M699" i="1"/>
  <c r="M688" i="1" l="1"/>
  <c r="M687" i="1"/>
  <c r="M703" i="1"/>
  <c r="M673" i="1"/>
  <c r="H23" i="9" s="1"/>
  <c r="M694" i="1"/>
  <c r="M702" i="1"/>
  <c r="M675" i="1"/>
  <c r="C55" i="9" s="1"/>
  <c r="M680" i="1"/>
  <c r="H55" i="9" s="1"/>
  <c r="M701" i="1"/>
  <c r="M679" i="1"/>
  <c r="M709" i="1"/>
  <c r="I183" i="9" s="1"/>
  <c r="M669" i="1"/>
  <c r="D23" i="9" s="1"/>
  <c r="I23" i="9"/>
  <c r="F183" i="9"/>
  <c r="M704" i="1"/>
  <c r="M711" i="1"/>
  <c r="M677" i="1"/>
  <c r="E55" i="9" s="1"/>
  <c r="G87" i="9"/>
  <c r="M707" i="1"/>
  <c r="M712" i="1"/>
  <c r="K715" i="1"/>
  <c r="C151" i="9"/>
  <c r="D151" i="9"/>
  <c r="M683" i="1"/>
  <c r="D87" i="9" s="1"/>
  <c r="H183" i="9"/>
  <c r="I55" i="9"/>
  <c r="C119" i="9"/>
  <c r="C215" i="9"/>
  <c r="C87" i="9"/>
  <c r="I119" i="9"/>
  <c r="L715" i="1"/>
  <c r="H87" i="9"/>
  <c r="I87" i="9"/>
  <c r="F55" i="9"/>
  <c r="F151" i="9"/>
  <c r="F215" i="9"/>
  <c r="D119" i="9"/>
  <c r="F87" i="9"/>
  <c r="I151" i="9"/>
  <c r="C183" i="9"/>
  <c r="C23" i="9"/>
  <c r="H151" i="9" l="1"/>
  <c r="H119" i="9"/>
  <c r="G183" i="9"/>
  <c r="D183" i="9"/>
  <c r="E215" i="9"/>
  <c r="D215" i="9"/>
  <c r="G55" i="9"/>
  <c r="M715" i="1"/>
</calcChain>
</file>

<file path=xl/sharedStrings.xml><?xml version="1.0" encoding="utf-8"?>
<sst xmlns="http://schemas.openxmlformats.org/spreadsheetml/2006/main" count="4888" uniqueCount="1360">
  <si>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</si>
  <si>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</si>
  <si>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</si>
  <si>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</si>
  <si>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</si>
  <si>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</si>
  <si>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</si>
  <si>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</si>
  <si>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</si>
  <si>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</si>
  <si>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</si>
  <si>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</si>
  <si>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</si>
  <si>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</si>
  <si>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</si>
  <si>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</si>
  <si>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</si>
  <si>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</si>
  <si>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</si>
  <si>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</si>
  <si>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</si>
  <si>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</si>
  <si>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</si>
  <si>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</si>
  <si>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</si>
  <si>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</si>
  <si>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</si>
  <si>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</si>
  <si>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</si>
  <si>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</si>
  <si>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</si>
  <si>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</si>
  <si>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</si>
  <si>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</si>
  <si>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</si>
  <si>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</si>
  <si>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</si>
  <si>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</si>
  <si>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</si>
  <si>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</si>
  <si>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</si>
  <si>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</si>
  <si>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</si>
  <si>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</si>
  <si>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</si>
  <si>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</si>
  <si>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</si>
  <si>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</si>
  <si>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</si>
  <si>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</si>
  <si>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</si>
  <si>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</si>
  <si>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</si>
  <si>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</si>
  <si>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</si>
  <si>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</si>
  <si>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</si>
  <si>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</si>
  <si>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</si>
  <si>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</si>
  <si>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</si>
  <si>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</si>
  <si>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</si>
  <si>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</si>
  <si>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</si>
  <si>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</si>
  <si>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</si>
  <si>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</si>
  <si>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</si>
  <si>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</si>
  <si>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</si>
  <si>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</si>
  <si>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</si>
  <si>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</si>
  <si>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</si>
  <si>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</si>
  <si>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</si>
  <si>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</si>
  <si>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</si>
  <si>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</si>
  <si>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</si>
  <si>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</si>
  <si>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</si>
  <si>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</si>
  <si>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</si>
  <si>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</si>
  <si>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</si>
  <si>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</si>
  <si>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</si>
  <si>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</si>
  <si>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</si>
  <si>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</si>
  <si>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</si>
  <si>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</si>
  <si>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</si>
  <si>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</si>
  <si>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</si>
  <si>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</si>
  <si>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</si>
  <si>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</si>
  <si>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</si>
  <si>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</si>
  <si>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</si>
  <si>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</si>
  <si>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</si>
  <si>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</si>
  <si>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</si>
  <si>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</si>
  <si>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</si>
  <si>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</si>
  <si>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</si>
  <si>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</si>
  <si>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</si>
  <si>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</si>
  <si>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</si>
  <si>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</si>
  <si>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</si>
  <si>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</si>
  <si>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</si>
  <si>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</si>
  <si>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</si>
  <si>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</si>
  <si>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</si>
  <si>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</si>
  <si>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</si>
  <si>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</si>
  <si>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</si>
  <si>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</si>
  <si>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</si>
  <si>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</si>
  <si>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</si>
  <si>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</si>
  <si>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</si>
  <si>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</si>
  <si>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</si>
  <si>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</si>
  <si>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</si>
  <si>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</si>
  <si>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</si>
  <si>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</si>
  <si>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</si>
  <si>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</si>
  <si>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</si>
  <si>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</si>
  <si>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</si>
  <si>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</si>
  <si>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</si>
  <si>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</si>
  <si>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</si>
  <si>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</si>
  <si>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</si>
  <si>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</si>
  <si>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</si>
  <si>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</si>
  <si>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</si>
  <si>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</si>
  <si>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</si>
  <si>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</si>
  <si>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</si>
  <si>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</si>
  <si>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</si>
  <si>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</si>
  <si>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</si>
  <si>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</si>
  <si>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</si>
  <si>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</si>
  <si>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</si>
  <si>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</si>
  <si>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</si>
  <si>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</si>
  <si>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</si>
  <si>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</si>
  <si>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</si>
  <si>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</si>
  <si>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</si>
  <si>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</si>
  <si>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</si>
  <si>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</si>
  <si>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</si>
  <si>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</si>
  <si>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</si>
  <si>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</si>
  <si>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</si>
  <si>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</si>
  <si>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</si>
  <si>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</si>
  <si>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</si>
  <si>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</si>
  <si>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</si>
  <si>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</si>
  <si>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</si>
  <si>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</si>
  <si>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</si>
  <si>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</si>
  <si>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</si>
  <si>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</si>
  <si>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</si>
  <si>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</si>
  <si>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</si>
  <si>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</si>
  <si>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</si>
  <si>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</si>
  <si>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</si>
  <si>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</si>
  <si>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</si>
  <si>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</si>
  <si>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</si>
  <si>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</si>
  <si>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</si>
  <si>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</si>
  <si>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</si>
  <si>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</si>
  <si>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</si>
  <si>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</si>
  <si>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</si>
  <si>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</si>
  <si>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</si>
  <si>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</si>
  <si>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</si>
  <si>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</si>
  <si>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</si>
  <si>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</si>
  <si>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</si>
  <si>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</si>
  <si>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</si>
  <si>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</si>
  <si>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</si>
  <si>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</si>
  <si>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</si>
  <si>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</si>
  <si>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</si>
  <si>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</si>
  <si>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</si>
  <si>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</si>
  <si>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</si>
  <si>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</si>
  <si>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</si>
  <si>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</si>
  <si>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</si>
  <si>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</si>
  <si>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</si>
  <si>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</si>
  <si>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</si>
  <si>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</si>
  <si>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</si>
  <si>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</si>
  <si>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</si>
  <si>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</si>
  <si>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</si>
  <si>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</si>
  <si>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</si>
  <si>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</si>
  <si>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</si>
  <si>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</si>
  <si>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</si>
  <si>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</si>
  <si>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</si>
  <si>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</si>
  <si>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</si>
  <si>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</si>
  <si>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</si>
  <si>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</si>
  <si>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</si>
  <si>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</si>
  <si>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</si>
  <si>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</si>
  <si>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</si>
  <si>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</si>
  <si>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</si>
  <si>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</si>
  <si>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</si>
  <si>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</si>
  <si>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</si>
  <si>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</si>
  <si>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</si>
  <si>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</si>
  <si>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</si>
  <si>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</si>
  <si>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</si>
  <si>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</si>
  <si>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</si>
  <si>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</si>
  <si>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</si>
  <si>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</si>
  <si>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</si>
  <si>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</si>
  <si>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</si>
  <si>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</si>
  <si>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</si>
  <si>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</si>
  <si>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</si>
  <si>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</si>
  <si>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</si>
  <si>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</si>
  <si>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</si>
  <si>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</si>
  <si>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</si>
  <si>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</si>
  <si>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</si>
  <si>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</si>
  <si>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</si>
  <si>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</si>
  <si>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</si>
  <si>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</si>
  <si>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</si>
  <si>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</si>
  <si>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</si>
  <si>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</si>
  <si>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</si>
  <si>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</si>
  <si>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</si>
  <si>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</si>
  <si>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</si>
  <si>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</si>
  <si>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</si>
  <si>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</si>
  <si>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</si>
  <si>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</si>
  <si>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</si>
  <si>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</si>
  <si>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</si>
  <si>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</si>
  <si>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</si>
  <si>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</si>
  <si>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</si>
  <si>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</si>
  <si>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</si>
  <si>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</si>
  <si>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</si>
  <si>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</si>
  <si>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</si>
  <si>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</si>
  <si>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</si>
  <si>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</si>
  <si>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</si>
  <si>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</si>
  <si>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</si>
  <si>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</si>
  <si>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</si>
  <si>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</si>
  <si>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</si>
  <si>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</si>
  <si>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</si>
  <si>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</si>
  <si>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</si>
  <si>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</si>
  <si>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</si>
  <si>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</si>
  <si>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</si>
  <si>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</si>
  <si>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</si>
  <si>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</si>
  <si>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</si>
  <si>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</si>
  <si>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</si>
  <si>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</si>
  <si>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</si>
  <si>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</si>
  <si>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</si>
  <si>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</si>
  <si>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</si>
  <si>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</si>
  <si>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</si>
  <si>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</si>
  <si>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</si>
  <si>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</si>
  <si>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</si>
  <si>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</si>
  <si>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</si>
  <si>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</si>
  <si>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</si>
  <si>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</si>
  <si>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</si>
  <si>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</si>
  <si>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</si>
  <si>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</si>
  <si>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</si>
  <si>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</si>
  <si>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</si>
  <si>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</si>
  <si>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</si>
  <si>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</si>
  <si>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</si>
  <si>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</si>
  <si>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</si>
  <si>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</si>
  <si>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</si>
  <si>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</si>
  <si>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</si>
  <si>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</si>
  <si>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</si>
  <si>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</si>
  <si>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</si>
  <si>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</si>
  <si>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</si>
  <si>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</si>
  <si>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</si>
  <si>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</si>
  <si>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</si>
  <si>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</si>
  <si>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</si>
  <si>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</si>
  <si>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</si>
  <si>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</si>
  <si>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</si>
  <si>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</si>
  <si>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</si>
  <si>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</si>
  <si>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</si>
  <si>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</si>
  <si>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</si>
  <si>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</si>
  <si>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</si>
  <si>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</si>
  <si>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</si>
  <si>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</si>
  <si>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</si>
  <si>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</si>
  <si>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</si>
  <si>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</si>
  <si>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</si>
  <si>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</si>
  <si>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</si>
  <si>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</si>
  <si>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</si>
  <si>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</si>
  <si>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</si>
  <si>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</si>
  <si>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</si>
  <si>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</si>
  <si>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</si>
  <si>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</si>
  <si>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</si>
  <si>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</si>
  <si>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</si>
  <si>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</si>
  <si>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</si>
  <si>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</si>
  <si>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</si>
  <si>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</si>
  <si>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</si>
  <si>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</si>
  <si>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</si>
  <si>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</si>
  <si>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</si>
  <si>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</si>
  <si>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</si>
  <si>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</si>
  <si>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</si>
  <si>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</si>
  <si>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</si>
  <si>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</si>
  <si>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</si>
  <si>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</si>
  <si>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</si>
  <si>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</si>
  <si>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</si>
  <si>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</si>
  <si>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</si>
  <si>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</si>
  <si>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</si>
  <si>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</si>
  <si>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</si>
  <si>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</si>
  <si>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</si>
  <si>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</si>
  <si>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</si>
  <si>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</si>
  <si>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</si>
  <si>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</si>
  <si>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</si>
  <si>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</si>
  <si>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</si>
  <si>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</si>
  <si>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</si>
  <si>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</si>
  <si>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</si>
  <si>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</si>
  <si>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</si>
  <si>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</si>
  <si>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</si>
  <si>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</si>
  <si>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</si>
  <si>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</si>
  <si>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</si>
  <si>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</si>
  <si>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</si>
  <si>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</si>
  <si>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</si>
  <si>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</si>
  <si>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</si>
  <si>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</si>
  <si>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</si>
  <si>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</si>
  <si>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</si>
  <si>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</si>
  <si>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</si>
  <si>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</si>
  <si>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</si>
  <si>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</si>
  <si>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</si>
  <si>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</si>
  <si>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</si>
  <si>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</si>
  <si>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</si>
  <si>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</si>
  <si>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</si>
  <si>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</si>
  <si>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</si>
  <si>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</si>
  <si>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</si>
  <si>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</si>
  <si>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</si>
  <si>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</si>
  <si>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</si>
  <si>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</si>
  <si>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</si>
  <si>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</si>
  <si>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</si>
  <si>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</si>
  <si>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</si>
  <si>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</si>
  <si>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</si>
  <si>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</si>
  <si>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</si>
  <si>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</si>
  <si>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</si>
  <si>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</si>
  <si>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</si>
  <si>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</si>
  <si>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</si>
  <si>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</si>
  <si>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</si>
  <si>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</si>
  <si>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</si>
  <si>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</si>
  <si>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</si>
  <si>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</si>
  <si>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</si>
  <si>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</si>
  <si>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</si>
  <si>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</si>
  <si>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</si>
  <si>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</si>
  <si>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</si>
  <si>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</si>
  <si>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</si>
  <si>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</si>
  <si>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</si>
  <si>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</si>
  <si>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</si>
  <si>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</si>
  <si>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</si>
  <si>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</si>
  <si>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</si>
  <si>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</si>
  <si>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</si>
  <si>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</si>
  <si>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</si>
  <si>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</si>
  <si>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</si>
  <si>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</si>
  <si>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</si>
  <si>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</si>
  <si>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</si>
  <si>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</si>
  <si>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</si>
  <si>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</si>
  <si>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</si>
  <si>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</si>
  <si>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</si>
  <si>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</si>
  <si>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</si>
  <si>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</si>
  <si>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</si>
  <si>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</si>
  <si>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</si>
  <si>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</si>
  <si>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</si>
  <si>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</si>
  <si>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</si>
  <si>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</si>
  <si>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</si>
  <si>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</si>
  <si>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</si>
  <si>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</si>
  <si>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</si>
  <si>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</si>
  <si>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</si>
  <si>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</si>
  <si>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</si>
  <si>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</si>
  <si>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</si>
  <si>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</si>
  <si>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</si>
  <si>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</si>
  <si>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</si>
  <si>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</si>
  <si>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</si>
  <si>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</si>
  <si>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</si>
  <si>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</si>
  <si>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</si>
  <si>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</si>
  <si>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</si>
  <si>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</si>
  <si>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</si>
  <si>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</si>
  <si>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</si>
  <si>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</si>
  <si>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</si>
  <si>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</si>
  <si>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</si>
  <si>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</si>
  <si>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</si>
  <si>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</si>
  <si>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</si>
  <si>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</si>
  <si>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</si>
  <si>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</si>
  <si>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</si>
  <si>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</si>
  <si>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</si>
  <si>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</si>
  <si>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</si>
  <si>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</si>
  <si>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</si>
  <si>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</si>
  <si>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</si>
  <si>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</si>
  <si>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</si>
  <si>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</si>
  <si>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</si>
  <si>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</si>
  <si>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</si>
  <si>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</si>
  <si>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</si>
  <si>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</si>
  <si>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</si>
  <si>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</si>
  <si>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</si>
  <si>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</si>
  <si>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</si>
  <si>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</si>
  <si>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</si>
  <si>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</si>
  <si>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</si>
  <si>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</si>
  <si>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</si>
  <si>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</si>
  <si>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</si>
  <si>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</si>
  <si>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</si>
  <si>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</si>
  <si>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</si>
  <si>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</si>
  <si>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</si>
  <si>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</si>
  <si>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</si>
  <si>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</si>
  <si>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</si>
  <si>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</si>
  <si>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</si>
  <si>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</si>
  <si>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</si>
  <si>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</si>
  <si>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</si>
  <si>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</si>
  <si>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</si>
  <si>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</si>
  <si>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</si>
  <si>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</si>
  <si>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</si>
  <si>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</si>
  <si>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</si>
  <si>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</si>
  <si>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</si>
  <si>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</si>
  <si>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</si>
  <si>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</si>
  <si>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</si>
  <si>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</si>
  <si>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</si>
  <si>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</si>
  <si>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</si>
  <si>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</si>
  <si>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</si>
  <si>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</si>
  <si>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</si>
  <si>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</si>
  <si>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</si>
  <si>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</si>
  <si>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</si>
  <si>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</si>
  <si>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</si>
  <si>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</si>
  <si>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</si>
  <si>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</si>
  <si>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</si>
  <si>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</si>
  <si>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</si>
  <si>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</si>
  <si>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</si>
  <si>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</si>
  <si>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</si>
  <si>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</si>
  <si>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</si>
  <si>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</si>
  <si>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</si>
  <si>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</si>
  <si>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</si>
  <si>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</si>
  <si>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</si>
  <si>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</si>
  <si>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</si>
  <si>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</si>
  <si>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</si>
  <si>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</si>
  <si>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</si>
  <si>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</si>
  <si>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</si>
  <si>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</si>
  <si>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</si>
  <si>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</si>
  <si>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</si>
  <si>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</si>
  <si>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</si>
  <si>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</si>
  <si>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</si>
  <si>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</si>
  <si>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</si>
  <si>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</si>
  <si>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</si>
  <si>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</si>
  <si>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</si>
  <si>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</si>
  <si>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</si>
  <si>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</si>
  <si>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</si>
  <si>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</si>
  <si>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</si>
  <si>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</si>
  <si>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</si>
  <si>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</si>
  <si>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</si>
  <si>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</si>
  <si>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</si>
  <si>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</si>
  <si>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</si>
  <si>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</si>
  <si>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</si>
  <si>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</si>
  <si>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</si>
  <si>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</si>
  <si>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</si>
  <si>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</si>
  <si>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</si>
  <si>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</si>
  <si>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</si>
  <si>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</si>
  <si>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</si>
  <si>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</si>
  <si>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</si>
  <si>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</si>
  <si>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</si>
  <si>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</si>
  <si>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</si>
  <si>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</si>
  <si>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</si>
  <si>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</si>
  <si>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</si>
  <si>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</si>
  <si>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</si>
  <si>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</si>
  <si>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</si>
  <si>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</si>
  <si>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</si>
  <si>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</si>
  <si>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</si>
  <si>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</si>
  <si>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</si>
  <si>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</si>
  <si>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</si>
  <si>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</si>
  <si>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</si>
  <si>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</si>
  <si>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</si>
  <si>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</si>
  <si>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</si>
  <si>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</si>
  <si>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</si>
  <si>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</si>
  <si>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</si>
  <si>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</si>
  <si>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</si>
  <si>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</si>
  <si>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</si>
  <si>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</si>
  <si>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</si>
  <si>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</si>
  <si>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</si>
  <si>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</si>
  <si>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</si>
  <si>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</si>
  <si>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</si>
  <si>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</si>
  <si>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</si>
  <si>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</si>
  <si>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</si>
  <si>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</si>
  <si>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</si>
  <si>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</si>
  <si>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</si>
  <si>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</si>
  <si>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</si>
  <si>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</si>
  <si>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</si>
  <si>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</si>
  <si>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</si>
  <si>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</si>
  <si>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</si>
  <si>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</si>
  <si>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</si>
  <si>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</si>
  <si>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</si>
  <si>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</si>
  <si>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</si>
  <si>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</si>
  <si>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</si>
  <si>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</si>
  <si>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</si>
  <si>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</si>
  <si>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</si>
  <si>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</si>
  <si>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</si>
  <si>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</si>
  <si>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</si>
  <si>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</si>
  <si>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</si>
  <si>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</si>
  <si>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</si>
  <si>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</si>
  <si>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</si>
  <si>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</si>
  <si>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</si>
  <si>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</si>
  <si>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</si>
  <si>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</si>
  <si>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</si>
  <si>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</si>
  <si>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</si>
  <si>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</si>
  <si>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</si>
  <si>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</si>
  <si>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</si>
  <si>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</si>
  <si>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</si>
  <si>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</si>
  <si>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</si>
  <si>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</si>
  <si>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</si>
  <si>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</si>
  <si>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</si>
  <si>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</si>
  <si>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</si>
  <si>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</si>
  <si>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</si>
  <si>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</si>
  <si>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</si>
  <si>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</si>
  <si>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</si>
  <si>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</si>
  <si>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</si>
  <si>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</si>
  <si>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</si>
  <si>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</si>
  <si>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</si>
  <si>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</si>
  <si>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</si>
  <si>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</si>
  <si>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</si>
  <si>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</si>
  <si>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</si>
  <si>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</si>
  <si>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</si>
  <si>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</si>
  <si>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</si>
  <si>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</si>
  <si>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</si>
  <si>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</si>
  <si>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</si>
  <si>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</si>
  <si>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</si>
  <si>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</si>
  <si>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</si>
  <si>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</si>
  <si>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</si>
  <si>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</si>
  <si>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</si>
  <si>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</si>
  <si>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</si>
  <si>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</si>
  <si>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</si>
  <si>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</si>
  <si>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</si>
  <si>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</si>
  <si>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</si>
  <si>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</si>
  <si>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</si>
  <si>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</si>
  <si>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</si>
  <si>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</si>
  <si>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</si>
  <si>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</si>
  <si>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</si>
  <si>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</si>
  <si>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</si>
  <si>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</si>
  <si>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</si>
  <si>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</si>
  <si>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</si>
  <si>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</si>
  <si>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</si>
  <si>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</si>
  <si>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</si>
  <si>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</si>
  <si>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</si>
  <si>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</si>
  <si>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</si>
  <si>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</si>
  <si>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</si>
  <si>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</si>
  <si>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</si>
  <si>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</si>
  <si>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</si>
  <si>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</si>
  <si>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</si>
  <si>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</si>
  <si>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</si>
  <si>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</si>
  <si>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</si>
  <si>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</si>
  <si>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</si>
  <si>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</si>
  <si>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</si>
  <si>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</si>
  <si>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</si>
  <si>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</si>
  <si>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</si>
  <si>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</si>
  <si>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</si>
  <si>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</si>
  <si>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</si>
  <si>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</si>
  <si>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</si>
  <si>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</si>
  <si>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</si>
  <si>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</si>
  <si>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</si>
  <si>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</si>
  <si>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</si>
  <si>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</si>
  <si>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</si>
  <si>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</si>
  <si>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</si>
  <si>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</si>
  <si>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</si>
  <si>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</si>
  <si>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</si>
  <si>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</si>
  <si>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</si>
  <si>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</si>
  <si>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</si>
  <si>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</si>
  <si>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</si>
  <si>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</si>
  <si>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</si>
  <si>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</si>
  <si>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</si>
  <si>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</si>
  <si>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</si>
  <si>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</si>
  <si>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</si>
  <si>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</si>
  <si>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</si>
  <si>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</si>
  <si>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</si>
  <si>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</si>
  <si>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</si>
  <si>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</si>
  <si>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</si>
  <si>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</si>
  <si>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</si>
  <si>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</si>
  <si>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</si>
  <si>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</si>
  <si>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</si>
  <si>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</si>
  <si>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</si>
  <si>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</si>
  <si>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</si>
  <si>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</si>
  <si>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</si>
  <si>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</si>
  <si>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</si>
  <si>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</si>
  <si>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</si>
  <si>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</si>
  <si>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</si>
  <si>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</si>
  <si>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</si>
  <si>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</si>
  <si>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</si>
  <si>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</si>
  <si>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</si>
  <si>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</si>
  <si>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</si>
  <si>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</si>
  <si>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</si>
  <si>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</si>
  <si>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</si>
  <si>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</si>
  <si>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</si>
  <si>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</si>
  <si>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</si>
  <si>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</si>
  <si>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</si>
  <si>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</si>
  <si>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</si>
  <si>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</si>
  <si>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</si>
  <si>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</si>
  <si>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</si>
  <si>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</si>
  <si>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</si>
  <si>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</si>
  <si>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</si>
  <si>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</si>
  <si>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</si>
  <si>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</si>
  <si>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</si>
  <si>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</si>
  <si>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</si>
  <si>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</si>
  <si>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</si>
  <si>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</si>
  <si>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</si>
  <si>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</si>
  <si>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</si>
  <si>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</si>
  <si>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</si>
  <si>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</si>
  <si>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</si>
  <si>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</si>
  <si>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</si>
  <si>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</si>
  <si>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</si>
  <si>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</si>
  <si>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</si>
  <si>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</si>
  <si>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</si>
  <si>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</si>
  <si>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</si>
  <si>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</si>
  <si>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</si>
  <si>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</si>
  <si>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</si>
  <si>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</si>
  <si>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</si>
  <si>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</si>
  <si>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</si>
  <si>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</si>
  <si>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</si>
  <si>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</si>
  <si>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</si>
  <si>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</si>
  <si>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</si>
  <si>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</si>
  <si>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</si>
  <si>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</si>
  <si>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</si>
  <si>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</si>
  <si>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</si>
  <si>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</si>
  <si>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</si>
  <si>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</si>
  <si>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</si>
  <si>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</si>
  <si>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</si>
  <si>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</si>
  <si>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</si>
  <si>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</si>
  <si>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</si>
  <si>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</si>
  <si>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</si>
  <si>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</si>
  <si>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</si>
  <si>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</si>
  <si>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</si>
  <si>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</si>
  <si>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</si>
  <si>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</si>
  <si>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</si>
  <si>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</si>
  <si>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</si>
  <si>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</si>
  <si>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</si>
  <si>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</si>
  <si>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</si>
  <si>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</si>
  <si>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</si>
  <si>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</si>
  <si>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</si>
  <si>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</si>
  <si>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</si>
  <si>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</si>
  <si>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</si>
  <si>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</si>
  <si>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</si>
  <si>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</si>
  <si>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</si>
  <si>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</si>
  <si>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</si>
  <si>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</si>
  <si>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</si>
  <si>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</si>
  <si>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</si>
  <si>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</si>
  <si>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</si>
  <si>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</si>
  <si>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</si>
  <si>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</si>
  <si>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</si>
  <si>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</si>
  <si>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</si>
  <si>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</si>
  <si>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</si>
  <si>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</si>
  <si>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</si>
  <si>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</si>
  <si>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</si>
  <si>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</si>
  <si>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</si>
  <si>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</si>
  <si>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</si>
  <si>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</si>
  <si>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</si>
  <si>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</si>
  <si>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</si>
  <si>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</si>
  <si>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</si>
  <si>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</si>
  <si>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</si>
  <si>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</si>
  <si>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</si>
  <si>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</si>
  <si>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</si>
  <si>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</si>
  <si>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</si>
  <si>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</si>
  <si>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</si>
  <si>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</si>
  <si>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</si>
  <si>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</si>
  <si>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</si>
  <si>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</si>
  <si>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</si>
  <si>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</si>
  <si>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</si>
  <si>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</si>
  <si>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</si>
  <si>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</si>
  <si>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</si>
  <si>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</si>
  <si>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</si>
  <si>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</si>
  <si>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</si>
  <si>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</si>
  <si>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</si>
  <si>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</si>
  <si>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</si>
  <si>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</si>
  <si>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</si>
  <si>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</si>
  <si>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</si>
  <si>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</si>
  <si>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</si>
  <si>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</si>
  <si>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</si>
  <si>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</si>
  <si>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</si>
  <si>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</si>
  <si>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</si>
  <si>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</si>
  <si>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</si>
  <si>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</si>
  <si>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</si>
  <si>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</si>
  <si>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</si>
  <si>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</si>
  <si>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</si>
  <si>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</si>
  <si>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</si>
  <si>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</si>
  <si>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</si>
  <si>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</si>
  <si>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</si>
  <si>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</si>
  <si>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</si>
  <si>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</si>
  <si>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</si>
  <si>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</si>
  <si>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</si>
  <si>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</si>
  <si>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</si>
  <si>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</si>
  <si>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</si>
  <si>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</si>
  <si>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</si>
  <si>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</si>
  <si>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</si>
  <si>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</si>
  <si>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</si>
  <si>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</si>
  <si>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</si>
  <si>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</si>
  <si>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</si>
  <si>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</si>
  <si>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</si>
  <si>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</si>
  <si>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</si>
  <si>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</si>
  <si>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</si>
  <si>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</si>
  <si>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</si>
  <si>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</si>
  <si>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</si>
  <si>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</si>
  <si>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</si>
  <si>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</si>
  <si>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</si>
  <si>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</si>
  <si>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</si>
  <si>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</si>
  <si>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</si>
  <si>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</si>
  <si>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</si>
  <si>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</si>
  <si>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</si>
  <si>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</si>
  <si>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</si>
  <si>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</si>
  <si>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</si>
  <si>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</si>
  <si>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</si>
  <si>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</si>
  <si>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</si>
  <si>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</si>
  <si>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</si>
  <si>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</si>
  <si>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</si>
  <si>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</si>
  <si>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</si>
  <si>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</si>
  <si>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</si>
  <si>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</si>
  <si>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079</t>
  </si>
  <si>
    <t>Pacific County Public Healthcare Services District No. 3</t>
  </si>
  <si>
    <t>1st Ave North</t>
  </si>
  <si>
    <t>Ilwaco, Washington, 98624</t>
  </si>
  <si>
    <t>Pacific County</t>
  </si>
  <si>
    <t>Larry Cohen</t>
  </si>
  <si>
    <t>Nancy Gorshe</t>
  </si>
  <si>
    <t>360-642-3181</t>
  </si>
  <si>
    <t>Pacific County Public Healthcare Services District No. 3   H-0     FYE 12/31/2017</t>
  </si>
  <si>
    <t>2016</t>
  </si>
  <si>
    <t>2017</t>
  </si>
  <si>
    <t/>
  </si>
  <si>
    <t>079*2017*A</t>
  </si>
  <si>
    <t>079*2017*6010*A</t>
  </si>
  <si>
    <t>079*2017*6030*A</t>
  </si>
  <si>
    <t>079*2017*6070*A</t>
  </si>
  <si>
    <t>079*2017*6100*A</t>
  </si>
  <si>
    <t>079*2017*6120*A</t>
  </si>
  <si>
    <t>079*2017*6140*A</t>
  </si>
  <si>
    <t>079*2017*6150*A</t>
  </si>
  <si>
    <t>079*2017*6170*A</t>
  </si>
  <si>
    <t>079*2017*6200*A</t>
  </si>
  <si>
    <t>079*2017*6210*A</t>
  </si>
  <si>
    <t>079*2017*6330*A</t>
  </si>
  <si>
    <t>079*2017*6400*A</t>
  </si>
  <si>
    <t>079*2017*7010*A</t>
  </si>
  <si>
    <t>079*2017*7020*A</t>
  </si>
  <si>
    <t>079*2017*7030*A</t>
  </si>
  <si>
    <t>079*2017*7040*A</t>
  </si>
  <si>
    <t>079*2017*7050*A</t>
  </si>
  <si>
    <t>079*2017*7060*A</t>
  </si>
  <si>
    <t>079*2017*7070*A</t>
  </si>
  <si>
    <t>079*2017*7110*A</t>
  </si>
  <si>
    <t>079*2017*7120*A</t>
  </si>
  <si>
    <t>079*2017*7130*A</t>
  </si>
  <si>
    <t>079*2017*7140*A</t>
  </si>
  <si>
    <t>079*2017*7150*A</t>
  </si>
  <si>
    <t>079*2017*7160*A</t>
  </si>
  <si>
    <t>079*2017*7170*A</t>
  </si>
  <si>
    <t>079*2017*7180*A</t>
  </si>
  <si>
    <t>079*2017*7190*A</t>
  </si>
  <si>
    <t>079*2017*7200*A</t>
  </si>
  <si>
    <t>079*2017*7220*A</t>
  </si>
  <si>
    <t>079*2017*7230*A</t>
  </si>
  <si>
    <t>079*2017*7240*A</t>
  </si>
  <si>
    <t>079*2017*7250*A</t>
  </si>
  <si>
    <t>079*2017*7260*A</t>
  </si>
  <si>
    <t>079*2017*7310*A</t>
  </si>
  <si>
    <t>079*2017*7320*A</t>
  </si>
  <si>
    <t>079*2017*7330*A</t>
  </si>
  <si>
    <t>079*2017*7340*A</t>
  </si>
  <si>
    <t>079*2017*7350*A</t>
  </si>
  <si>
    <t>079*2017*7380*A</t>
  </si>
  <si>
    <t>079*2017*7390*A</t>
  </si>
  <si>
    <t>079*2017*7400*A</t>
  </si>
  <si>
    <t>079*2017*7410*A</t>
  </si>
  <si>
    <t>079*2017*7420*A</t>
  </si>
  <si>
    <t>079*2017*7430*A</t>
  </si>
  <si>
    <t>079*2017*7490*A</t>
  </si>
  <si>
    <t>079*2017*8200*A</t>
  </si>
  <si>
    <t>079*2017*8310*A</t>
  </si>
  <si>
    <t>079*2017*8320*A</t>
  </si>
  <si>
    <t>079*2017*8330*A</t>
  </si>
  <si>
    <t>079*2017*8350*A</t>
  </si>
  <si>
    <t>079*2017*8360*A</t>
  </si>
  <si>
    <t>079*2017*8370*A</t>
  </si>
  <si>
    <t>079*2017*8420*A</t>
  </si>
  <si>
    <t>079*2017*8430*A</t>
  </si>
  <si>
    <t>079*2017*8460*A</t>
  </si>
  <si>
    <t>079*2017*8470*A</t>
  </si>
  <si>
    <t>079*2017*8480*A</t>
  </si>
  <si>
    <t>079*2017*8490*A</t>
  </si>
  <si>
    <t>079*2017*8510*A</t>
  </si>
  <si>
    <t>079*2017*8530*A</t>
  </si>
  <si>
    <t>079*2017*8560*A</t>
  </si>
  <si>
    <t>079*2017*8590*A</t>
  </si>
  <si>
    <t>079*2017*8610*A</t>
  </si>
  <si>
    <t>079*2017*8620*A</t>
  </si>
  <si>
    <t>079*2017*8630*A</t>
  </si>
  <si>
    <t>079*2017*8640*A</t>
  </si>
  <si>
    <t>079*2017*8650*A</t>
  </si>
  <si>
    <t>079*2017*8660*A</t>
  </si>
  <si>
    <t>079*2017*8670*A</t>
  </si>
  <si>
    <t>079*2017*8680*A</t>
  </si>
  <si>
    <t>079*2017*8690*A</t>
  </si>
  <si>
    <t>079*2017*8700*A</t>
  </si>
  <si>
    <t>079*2017*8710*A</t>
  </si>
  <si>
    <t>079*2017*8720*A</t>
  </si>
  <si>
    <t>079*2017*8730*A</t>
  </si>
  <si>
    <t>079*2017*8740*A</t>
  </si>
  <si>
    <t>079*2017*8770*A</t>
  </si>
  <si>
    <t>079*2017*8790*A</t>
  </si>
  <si>
    <t>079*2017*9000*A</t>
  </si>
  <si>
    <t>12/31/2018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</si>
</sst>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  <numFmt numFmtId="167" formatCode="[$-409]mmm\-yy;@"/>
    <numFmt numFmtId="168" formatCode="0%_);\(0%\)"/>
    <numFmt numFmtId="169" formatCode="_-* #,##0.00_-;\-* #,##0.00_-;_-* &quot;-&quot;??_-;_-@_-"/>
  </numFmts>
  <fonts count="177">
    <font>
      <sz val="12"/>
      <name val="Courie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sz val="10"/>
      <name val="Book Antiqua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9"/>
      <color indexed="12"/>
      <name val="Helv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9.85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58CD"/>
      <name val="Courier New"/>
      <family val="3"/>
    </font>
    <font>
      <b/>
      <sz val="8"/>
      <color rgb="FF0000FF"/>
      <name val="Courier New"/>
      <family val="3"/>
    </font>
    <font>
      <b/>
      <sz val="8"/>
      <color rgb="FF0000FF"/>
      <name val="Arial"/>
      <family val="2"/>
    </font>
    <font>
      <b/>
      <sz val="8"/>
      <color rgb="FF00BEA3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8"/>
      <color rgb="FFFF0000"/>
      <name val="Arial"/>
      <family val="2"/>
    </font>
    <font>
      <b/>
      <sz val="11"/>
      <color rgb="FF800080"/>
      <name val="Arial"/>
      <family val="2"/>
    </font>
    <font>
      <b/>
      <sz val="8"/>
      <color rgb="FF000000"/>
      <name val="Times New Roman"/>
      <family val="1"/>
    </font>
    <font>
      <b/>
      <sz val="8"/>
      <color rgb="FF008080"/>
      <name val="Courier New"/>
      <family val="3"/>
    </font>
    <font>
      <sz val="9"/>
      <color rgb="FF000000"/>
      <name val="Segoe UI"/>
      <family val="2"/>
    </font>
    <font>
      <b/>
      <sz val="8"/>
      <color rgb="FFFF9900"/>
      <name val="Arial"/>
      <family val="2"/>
    </font>
    <font>
      <b/>
      <sz val="8"/>
      <color rgb="FF3E97C1"/>
      <name val="Arial"/>
      <family val="2"/>
    </font>
    <font>
      <b/>
      <sz val="8"/>
      <color rgb="FF803600"/>
      <name val="Arial"/>
      <family val="2"/>
    </font>
    <font>
      <b/>
      <sz val="8"/>
      <color rgb="FF9B22DD"/>
      <name val="Arial"/>
      <family val="2"/>
    </font>
    <font>
      <sz val="10"/>
      <color rgb="FF000000"/>
      <name val="Courier New"/>
      <family val="3"/>
    </font>
    <font>
      <sz val="10"/>
      <color theme="1"/>
      <name val="Arial"/>
      <family val="2"/>
    </font>
    <font>
      <sz val="11"/>
      <color indexed="8"/>
      <name val="Book Antiqua"/>
      <family val="2"/>
    </font>
    <font>
      <sz val="11"/>
      <color theme="1"/>
      <name val="Book Antiqua"/>
      <family val="2"/>
    </font>
    <font>
      <b/>
      <sz val="10"/>
      <name val="Arial"/>
      <family val="2"/>
    </font>
    <font>
      <sz val="10"/>
      <name val="MartinGotURWTLig"/>
    </font>
    <font>
      <sz val="8"/>
      <name val="Helv"/>
    </font>
    <font>
      <sz val="12"/>
      <color indexed="8"/>
      <name val="HLV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0"/>
      <name val="SCRRMN"/>
    </font>
    <font>
      <sz val="11"/>
      <name val="Times New Roman"/>
      <family val="1"/>
    </font>
    <font>
      <b/>
      <sz val="12"/>
      <name val="Arial"/>
      <family val="2"/>
    </font>
    <font>
      <sz val="11"/>
      <name val="MartinGotURWTLig"/>
    </font>
    <font>
      <sz val="9.85"/>
      <color indexed="8"/>
      <name val="Arial"/>
      <family val="2"/>
    </font>
    <font>
      <sz val="8.0500000000000007"/>
      <color indexed="8"/>
      <name val="Arial"/>
      <family val="2"/>
    </font>
    <font>
      <sz val="12"/>
      <name val="MartinGotURWTLig"/>
    </font>
    <font>
      <sz val="10"/>
      <name val="Courier"/>
      <family val="3"/>
    </font>
    <font>
      <b/>
      <sz val="18"/>
      <name val="Arial"/>
      <family val="2"/>
    </font>
    <font>
      <sz val="9"/>
      <color indexed="8"/>
      <name val="Arial"/>
      <family val="2"/>
    </font>
    <font>
      <sz val="7"/>
      <color rgb="FF000000"/>
      <name val="Arial"/>
      <family val="2"/>
    </font>
    <font>
      <b/>
      <sz val="7"/>
      <color rgb="FF0000FF"/>
      <name val="Courier New"/>
      <family val="3"/>
    </font>
    <font>
      <b/>
      <sz val="7"/>
      <color rgb="FFEA4855"/>
      <name val="Arial"/>
      <family val="2"/>
    </font>
    <font>
      <b/>
      <sz val="8"/>
      <color rgb="FFEA4855"/>
      <name val="Arial"/>
      <family val="2"/>
    </font>
    <font>
      <b/>
      <sz val="7"/>
      <color rgb="FF00BEA3"/>
      <name val="Times New Roman"/>
      <family val="1"/>
    </font>
    <font>
      <b/>
      <i/>
      <sz val="9"/>
      <color rgb="FF000000"/>
      <name val="Times New Roman"/>
      <family val="1"/>
    </font>
    <font>
      <b/>
      <i/>
      <sz val="7"/>
      <color rgb="FFFF0000"/>
      <name val="Arial"/>
      <family val="2"/>
    </font>
    <font>
      <b/>
      <sz val="9"/>
      <color rgb="FF800080"/>
      <name val="Arial"/>
      <family val="2"/>
    </font>
    <font>
      <b/>
      <sz val="7"/>
      <color rgb="FF000000"/>
      <name val="Arial"/>
      <family val="2"/>
    </font>
    <font>
      <b/>
      <sz val="7"/>
      <color rgb="FF000000"/>
      <name val="Times New Roman"/>
      <family val="1"/>
    </font>
    <font>
      <b/>
      <sz val="7"/>
      <color rgb="FF6435A2"/>
      <name val="Courier New"/>
      <family val="3"/>
    </font>
    <font>
      <b/>
      <sz val="8"/>
      <color rgb="FF6435A2"/>
      <name val="Courier New"/>
      <family val="3"/>
    </font>
    <font>
      <b/>
      <sz val="7"/>
      <color rgb="FFFF9900"/>
      <name val="Arial"/>
      <family val="2"/>
    </font>
    <font>
      <b/>
      <sz val="7"/>
      <color rgb="FF3E97C1"/>
      <name val="Arial"/>
      <family val="2"/>
    </font>
    <font>
      <b/>
      <sz val="7"/>
      <color rgb="FF803600"/>
      <name val="Arial"/>
      <family val="2"/>
    </font>
    <font>
      <b/>
      <sz val="7"/>
      <color rgb="FF9B22DD"/>
      <name val="Arial"/>
      <family val="2"/>
    </font>
    <font>
      <sz val="11"/>
      <color theme="1"/>
      <name val="GIF89a_x0010_"/>
    </font>
    <font>
      <sz val="10"/>
      <color theme="1"/>
      <name val="GIF89a_x0010_"/>
    </font>
    <font>
      <sz val="61"/>
      <color rgb="FF996600"/>
      <name val="3"/>
    </font>
    <font>
      <sz val="77"/>
      <color rgb="FF996600"/>
      <name val="3"/>
    </font>
    <font>
      <sz val="31"/>
      <color rgb="FF0066CC"/>
      <name val="ÿf"/>
    </font>
    <font>
      <sz val="38"/>
      <color rgb="FF0066CC"/>
      <name val="ÿf"/>
    </font>
    <font>
      <b/>
      <sz val="7"/>
      <color rgb="FF0058CD"/>
      <name val="Courier New"/>
      <family val="3"/>
    </font>
    <font>
      <b/>
      <sz val="18"/>
      <color theme="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2"/>
      <color indexed="8"/>
      <name val="Calibri"/>
      <family val="2"/>
    </font>
    <font>
      <b/>
      <sz val="12"/>
      <color indexed="51"/>
      <name val="Calibri"/>
      <family val="2"/>
    </font>
    <font>
      <sz val="12"/>
      <color indexed="61"/>
      <name val="Calibri"/>
      <family val="2"/>
    </font>
    <font>
      <sz val="12"/>
      <color indexed="51"/>
      <name val="Calibri"/>
      <family val="2"/>
    </font>
    <font>
      <sz val="12"/>
      <color indexed="59"/>
      <name val="Calibri"/>
      <family val="2"/>
    </font>
    <font>
      <b/>
      <sz val="12"/>
      <color indexed="62"/>
      <name val="Calibri"/>
      <family val="2"/>
    </font>
    <font>
      <b/>
      <sz val="8"/>
      <color indexed="51"/>
      <name val="Arial"/>
      <family val="2"/>
    </font>
    <font>
      <b/>
      <sz val="8"/>
      <color indexed="48"/>
      <name val="Arial"/>
      <family val="2"/>
    </font>
    <font>
      <b/>
      <sz val="8"/>
      <color indexed="59"/>
      <name val="Arial"/>
      <family val="2"/>
    </font>
    <font>
      <b/>
      <sz val="7"/>
      <color indexed="61"/>
      <name val="Courier New"/>
      <family val="3"/>
    </font>
    <font>
      <b/>
      <sz val="8"/>
      <color indexed="61"/>
      <name val="Courier New"/>
      <family val="3"/>
    </font>
    <font>
      <b/>
      <sz val="7"/>
      <color indexed="51"/>
      <name val="Arial"/>
      <family val="2"/>
    </font>
    <font>
      <b/>
      <sz val="7"/>
      <color indexed="48"/>
      <name val="Arial"/>
      <family val="2"/>
    </font>
    <font>
      <b/>
      <sz val="7"/>
      <color indexed="59"/>
      <name val="Arial"/>
      <family val="2"/>
    </font>
    <font>
      <sz val="61"/>
      <color indexed="59"/>
      <name val="3"/>
    </font>
    <font>
      <sz val="77"/>
      <color indexed="59"/>
      <name val="3"/>
    </font>
    <font>
      <b/>
      <sz val="18"/>
      <color indexed="53"/>
      <name val="Cambria"/>
      <family val="2"/>
    </font>
    <font>
      <b/>
      <sz val="11"/>
      <color indexed="51"/>
      <name val="Calibri"/>
      <family val="2"/>
      <scheme val="minor"/>
    </font>
    <font>
      <b/>
      <sz val="15"/>
      <color indexed="53"/>
      <name val="Calibri"/>
      <family val="2"/>
      <scheme val="minor"/>
    </font>
    <font>
      <b/>
      <sz val="13"/>
      <color indexed="53"/>
      <name val="Calibri"/>
      <family val="2"/>
      <scheme val="minor"/>
    </font>
    <font>
      <b/>
      <sz val="11"/>
      <color indexed="53"/>
      <name val="Calibri"/>
      <family val="2"/>
      <scheme val="minor"/>
    </font>
    <font>
      <sz val="11"/>
      <color indexed="61"/>
      <name val="Calibri"/>
      <family val="2"/>
      <scheme val="minor"/>
    </font>
    <font>
      <sz val="11"/>
      <color indexed="51"/>
      <name val="Calibri"/>
      <family val="2"/>
      <scheme val="minor"/>
    </font>
    <font>
      <sz val="11"/>
      <color indexed="59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8"/>
      <color indexed="53"/>
      <name val="Cambria"/>
      <family val="2"/>
      <scheme val="major"/>
    </font>
    <font>
      <b/>
      <sz val="18"/>
      <color indexed="53"/>
      <name val="Cambria"/>
      <family val="2"/>
      <scheme val="major"/>
    </font>
    <font>
      <sz val="10"/>
      <color indexed="8"/>
      <name val="Arial"/>
      <family val="2"/>
    </font>
    <font>
      <sz val="8"/>
      <color indexed="12"/>
      <name val="Arial"/>
      <family val="2"/>
    </font>
    <font>
      <sz val="10"/>
      <color indexed="9"/>
      <name val="Arial"/>
      <family val="2"/>
    </font>
    <font>
      <u/>
      <sz val="12"/>
      <color indexed="12"/>
      <name val="Book Antiqua"/>
      <family val="1"/>
    </font>
    <font>
      <sz val="11"/>
      <color indexed="12"/>
      <name val="Calibri"/>
      <family val="2"/>
      <scheme val="minor"/>
    </font>
  </fonts>
  <fills count="6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48"/>
      </patternFill>
    </fill>
    <fill>
      <patternFill patternType="solid">
        <fgColor indexed="56"/>
      </patternFill>
    </fill>
    <fill>
      <patternFill patternType="solid">
        <fgColor indexed="63"/>
      </patternFill>
    </fill>
    <fill>
      <patternFill patternType="solid">
        <fgColor indexed="50"/>
      </patternFill>
    </fill>
    <fill>
      <patternFill patternType="solid">
        <fgColor indexed="61"/>
      </patternFill>
    </fill>
    <fill>
      <patternFill patternType="solid">
        <fgColor indexed="9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double">
        <color indexed="5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3845">
    <xf numFmtId="37" fontId="0" fillId="0" borderId="0"/>
    <xf numFmtId="43" fontId="6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41" fillId="0" borderId="0">
      <alignment vertical="top"/>
    </xf>
    <xf numFmtId="0" fontId="6" fillId="0" borderId="0"/>
    <xf numFmtId="0" fontId="85" fillId="0" borderId="0"/>
    <xf numFmtId="0" fontId="6" fillId="0" borderId="0"/>
    <xf numFmtId="37" fontId="11" fillId="0" borderId="0"/>
    <xf numFmtId="37" fontId="11" fillId="0" borderId="0"/>
    <xf numFmtId="43" fontId="6" fillId="0" borderId="0" applyFont="0" applyFill="0" applyBorder="0" applyAlignment="0" applyProtection="0"/>
    <xf numFmtId="37" fontId="11" fillId="0" borderId="0"/>
    <xf numFmtId="0" fontId="10" fillId="0" borderId="0"/>
    <xf numFmtId="9" fontId="6" fillId="0" borderId="0" applyFont="0" applyFill="0" applyBorder="0" applyAlignment="0" applyProtection="0"/>
    <xf numFmtId="37" fontId="11" fillId="0" borderId="0"/>
    <xf numFmtId="37" fontId="19" fillId="0" borderId="0"/>
    <xf numFmtId="37" fontId="11" fillId="0" borderId="0"/>
    <xf numFmtId="0" fontId="21" fillId="0" borderId="33" applyNumberFormat="0" applyFill="0" applyAlignment="0" applyProtection="0"/>
    <xf numFmtId="0" fontId="22" fillId="0" borderId="34" applyNumberFormat="0" applyFill="0" applyAlignment="0" applyProtection="0"/>
    <xf numFmtId="0" fontId="23" fillId="0" borderId="35" applyNumberFormat="0" applyFill="0" applyAlignment="0" applyProtection="0"/>
    <xf numFmtId="0" fontId="2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40" fillId="11" borderId="0" applyNumberFormat="0" applyBorder="0" applyAlignment="0" applyProtection="0"/>
    <xf numFmtId="0" fontId="27" fillId="12" borderId="36" applyNumberFormat="0" applyAlignment="0" applyProtection="0"/>
    <xf numFmtId="0" fontId="28" fillId="13" borderId="37" applyNumberFormat="0" applyAlignment="0" applyProtection="0"/>
    <xf numFmtId="0" fontId="29" fillId="13" borderId="36" applyNumberFormat="0" applyAlignment="0" applyProtection="0"/>
    <xf numFmtId="0" fontId="30" fillId="0" borderId="38" applyNumberFormat="0" applyFill="0" applyAlignment="0" applyProtection="0"/>
    <xf numFmtId="0" fontId="31" fillId="14" borderId="39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1" applyNumberFormat="0" applyFill="0" applyAlignment="0" applyProtection="0"/>
    <xf numFmtId="0" fontId="3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35" fillId="39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1" fillId="0" borderId="0">
      <alignment vertical="top"/>
    </xf>
    <xf numFmtId="0" fontId="5" fillId="0" borderId="0"/>
    <xf numFmtId="0" fontId="6" fillId="0" borderId="0"/>
    <xf numFmtId="0" fontId="41" fillId="0" borderId="0">
      <alignment vertical="top"/>
    </xf>
    <xf numFmtId="0" fontId="41" fillId="0" borderId="0">
      <alignment vertical="top"/>
    </xf>
    <xf numFmtId="43" fontId="41" fillId="0" borderId="0" applyFont="0" applyFill="0" applyBorder="0" applyAlignment="0" applyProtection="0">
      <alignment vertical="top"/>
    </xf>
    <xf numFmtId="0" fontId="5" fillId="0" borderId="0"/>
    <xf numFmtId="0" fontId="5" fillId="0" borderId="0"/>
    <xf numFmtId="0" fontId="41" fillId="0" borderId="0">
      <alignment vertical="top"/>
    </xf>
    <xf numFmtId="0" fontId="5" fillId="0" borderId="0"/>
    <xf numFmtId="43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15" borderId="40" applyNumberFormat="0" applyFont="0" applyAlignment="0" applyProtection="0"/>
    <xf numFmtId="0" fontId="42" fillId="0" borderId="0" applyNumberFormat="0" applyFill="0" applyBorder="0" applyAlignment="0" applyProtection="0"/>
    <xf numFmtId="0" fontId="10" fillId="0" borderId="0"/>
    <xf numFmtId="0" fontId="53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5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6" fillId="0" borderId="0"/>
    <xf numFmtId="0" fontId="5" fillId="15" borderId="40" applyNumberFormat="0" applyFont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1" fillId="0" borderId="0">
      <alignment vertical="top"/>
    </xf>
    <xf numFmtId="43" fontId="41" fillId="0" borderId="0" applyFont="0" applyFill="0" applyBorder="0" applyAlignment="0" applyProtection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43" fontId="41" fillId="0" borderId="0" applyFont="0" applyFill="0" applyBorder="0" applyAlignment="0" applyProtection="0">
      <alignment vertical="top"/>
    </xf>
    <xf numFmtId="0" fontId="41" fillId="0" borderId="0">
      <alignment vertical="top"/>
    </xf>
    <xf numFmtId="43" fontId="41" fillId="0" borderId="0" applyFont="0" applyFill="0" applyBorder="0" applyAlignment="0" applyProtection="0"/>
    <xf numFmtId="0" fontId="41" fillId="0" borderId="0">
      <alignment vertical="top"/>
    </xf>
    <xf numFmtId="0" fontId="6" fillId="0" borderId="0"/>
    <xf numFmtId="43" fontId="6" fillId="0" borderId="0" applyFont="0" applyFill="0" applyBorder="0" applyAlignment="0" applyProtection="0"/>
    <xf numFmtId="0" fontId="45" fillId="56" borderId="0" applyNumberFormat="0" applyBorder="0" applyAlignment="0" applyProtection="0"/>
    <xf numFmtId="0" fontId="60" fillId="0" borderId="0" applyNumberFormat="0" applyFill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0" fontId="44" fillId="43" borderId="0" applyNumberFormat="0" applyBorder="0" applyAlignment="0" applyProtection="0"/>
    <xf numFmtId="0" fontId="44" fillId="48" borderId="0" applyNumberFormat="0" applyBorder="0" applyAlignment="0" applyProtection="0"/>
    <xf numFmtId="0" fontId="44" fillId="46" borderId="0" applyNumberFormat="0" applyBorder="0" applyAlignment="0" applyProtection="0"/>
    <xf numFmtId="0" fontId="45" fillId="52" borderId="0" applyNumberFormat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43" fontId="58" fillId="0" borderId="0" applyFont="0" applyFill="0" applyBorder="0" applyAlignment="0" applyProtection="0"/>
    <xf numFmtId="0" fontId="44" fillId="44" borderId="0" applyNumberFormat="0" applyBorder="0" applyAlignment="0" applyProtection="0"/>
    <xf numFmtId="44" fontId="6" fillId="0" borderId="0" applyFont="0" applyFill="0" applyBorder="0" applyAlignment="0" applyProtection="0"/>
    <xf numFmtId="0" fontId="45" fillId="47" borderId="0" applyNumberFormat="0" applyBorder="0" applyAlignment="0" applyProtection="0"/>
    <xf numFmtId="0" fontId="50" fillId="42" borderId="0" applyNumberFormat="0" applyBorder="0" applyAlignment="0" applyProtection="0"/>
    <xf numFmtId="0" fontId="45" fillId="50" borderId="0" applyNumberFormat="0" applyBorder="0" applyAlignment="0" applyProtection="0"/>
    <xf numFmtId="0" fontId="45" fillId="57" borderId="0" applyNumberFormat="0" applyBorder="0" applyAlignment="0" applyProtection="0"/>
    <xf numFmtId="0" fontId="53" fillId="0" borderId="46" applyNumberFormat="0" applyFill="0" applyAlignment="0" applyProtection="0"/>
    <xf numFmtId="44" fontId="6" fillId="0" borderId="0" applyFont="0" applyFill="0" applyBorder="0" applyAlignment="0" applyProtection="0"/>
    <xf numFmtId="0" fontId="44" fillId="42" borderId="0" applyNumberFormat="0" applyBorder="0" applyAlignment="0" applyProtection="0"/>
    <xf numFmtId="0" fontId="58" fillId="61" borderId="48" applyNumberFormat="0" applyFont="0" applyAlignment="0" applyProtection="0"/>
    <xf numFmtId="0" fontId="44" fillId="41" borderId="0" applyNumberFormat="0" applyBorder="0" applyAlignment="0" applyProtection="0"/>
    <xf numFmtId="0" fontId="25" fillId="10" borderId="0" applyNumberFormat="0" applyBorder="0" applyAlignment="0" applyProtection="0"/>
    <xf numFmtId="0" fontId="45" fillId="52" borderId="0" applyNumberFormat="0" applyBorder="0" applyAlignment="0" applyProtection="0"/>
    <xf numFmtId="0" fontId="56" fillId="60" borderId="0" applyNumberFormat="0" applyBorder="0" applyAlignment="0" applyProtection="0"/>
    <xf numFmtId="0" fontId="55" fillId="0" borderId="47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58" fillId="61" borderId="48" applyNumberFormat="0" applyFont="0" applyAlignment="0" applyProtection="0"/>
    <xf numFmtId="0" fontId="48" fillId="59" borderId="43" applyNumberFormat="0" applyAlignment="0" applyProtection="0"/>
    <xf numFmtId="44" fontId="66" fillId="0" borderId="0" applyFont="0" applyFill="0" applyBorder="0" applyAlignment="0" applyProtection="0"/>
    <xf numFmtId="0" fontId="57" fillId="0" borderId="0"/>
    <xf numFmtId="43" fontId="58" fillId="0" borderId="0" applyFont="0" applyFill="0" applyBorder="0" applyAlignment="0" applyProtection="0"/>
    <xf numFmtId="0" fontId="59" fillId="58" borderId="49" applyNumberFormat="0" applyAlignment="0" applyProtection="0"/>
    <xf numFmtId="0" fontId="44" fillId="43" borderId="0" applyNumberFormat="0" applyBorder="0" applyAlignment="0" applyProtection="0"/>
    <xf numFmtId="0" fontId="45" fillId="55" borderId="0" applyNumberFormat="0" applyBorder="0" applyAlignment="0" applyProtection="0"/>
    <xf numFmtId="9" fontId="58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8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65" fillId="0" borderId="0"/>
    <xf numFmtId="0" fontId="45" fillId="51" borderId="0" applyNumberFormat="0" applyBorder="0" applyAlignment="0" applyProtection="0"/>
    <xf numFmtId="0" fontId="54" fillId="45" borderId="42" applyNumberFormat="0" applyAlignment="0" applyProtection="0"/>
    <xf numFmtId="0" fontId="6" fillId="0" borderId="0"/>
    <xf numFmtId="43" fontId="58" fillId="0" borderId="0" applyFont="0" applyFill="0" applyBorder="0" applyAlignment="0" applyProtection="0"/>
    <xf numFmtId="0" fontId="44" fillId="49" borderId="0" applyNumberFormat="0" applyBorder="0" applyAlignment="0" applyProtection="0"/>
    <xf numFmtId="0" fontId="52" fillId="0" borderId="45" applyNumberFormat="0" applyFill="0" applyAlignment="0" applyProtection="0"/>
    <xf numFmtId="0" fontId="47" fillId="58" borderId="42" applyNumberFormat="0" applyAlignment="0" applyProtection="0"/>
    <xf numFmtId="43" fontId="6" fillId="0" borderId="0" applyFont="0" applyFill="0" applyBorder="0" applyAlignment="0" applyProtection="0"/>
    <xf numFmtId="0" fontId="58" fillId="0" borderId="0"/>
    <xf numFmtId="43" fontId="66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45" fillId="54" borderId="0" applyNumberFormat="0" applyBorder="0" applyAlignment="0" applyProtection="0"/>
    <xf numFmtId="0" fontId="62" fillId="0" borderId="0" applyNumberFormat="0" applyFill="0" applyBorder="0" applyAlignment="0" applyProtection="0"/>
    <xf numFmtId="0" fontId="57" fillId="0" borderId="0"/>
    <xf numFmtId="43" fontId="6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61" fillId="0" borderId="50" applyNumberFormat="0" applyFill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44" fontId="58" fillId="0" borderId="0" applyFont="0" applyFill="0" applyBorder="0" applyAlignment="0" applyProtection="0"/>
    <xf numFmtId="0" fontId="45" fillId="51" borderId="0" applyNumberFormat="0" applyBorder="0" applyAlignment="0" applyProtection="0"/>
    <xf numFmtId="0" fontId="44" fillId="40" borderId="0" applyNumberFormat="0" applyBorder="0" applyAlignment="0" applyProtection="0"/>
    <xf numFmtId="0" fontId="65" fillId="0" borderId="0"/>
    <xf numFmtId="0" fontId="44" fillId="47" borderId="0" applyNumberFormat="0" applyBorder="0" applyAlignment="0" applyProtection="0"/>
    <xf numFmtId="0" fontId="44" fillId="46" borderId="0" applyNumberFormat="0" applyBorder="0" applyAlignment="0" applyProtection="0"/>
    <xf numFmtId="0" fontId="46" fillId="41" borderId="0" applyNumberFormat="0" applyBorder="0" applyAlignment="0" applyProtection="0"/>
    <xf numFmtId="0" fontId="44" fillId="45" borderId="0" applyNumberFormat="0" applyBorder="0" applyAlignment="0" applyProtection="0"/>
    <xf numFmtId="0" fontId="51" fillId="0" borderId="44" applyNumberFormat="0" applyFill="0" applyAlignment="0" applyProtection="0"/>
    <xf numFmtId="9" fontId="6" fillId="0" borderId="0" applyFon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45" fillId="53" borderId="0" applyNumberFormat="0" applyBorder="0" applyAlignment="0" applyProtection="0"/>
    <xf numFmtId="44" fontId="66" fillId="0" borderId="0" applyFont="0" applyFill="0" applyBorder="0" applyAlignment="0" applyProtection="0"/>
    <xf numFmtId="0" fontId="58" fillId="61" borderId="48" applyNumberFormat="0" applyFont="0" applyAlignment="0" applyProtection="0"/>
    <xf numFmtId="0" fontId="45" fillId="48" borderId="0" applyNumberFormat="0" applyBorder="0" applyAlignment="0" applyProtection="0"/>
    <xf numFmtId="0" fontId="65" fillId="0" borderId="0"/>
    <xf numFmtId="43" fontId="6" fillId="0" borderId="0" applyFont="0" applyFill="0" applyBorder="0" applyAlignment="0" applyProtection="0"/>
    <xf numFmtId="37" fontId="11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37" fontId="11" fillId="0" borderId="0"/>
    <xf numFmtId="0" fontId="6" fillId="0" borderId="0"/>
    <xf numFmtId="43" fontId="4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3" fillId="0" borderId="0" applyFont="0" applyFill="0" applyBorder="0" applyAlignment="0" applyProtection="0"/>
    <xf numFmtId="43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7" fillId="17" borderId="0" applyNumberFormat="0" applyBorder="0" applyAlignment="0" applyProtection="0"/>
    <xf numFmtId="0" fontId="67" fillId="21" borderId="0" applyNumberFormat="0" applyBorder="0" applyAlignment="0" applyProtection="0"/>
    <xf numFmtId="0" fontId="67" fillId="25" borderId="0" applyNumberFormat="0" applyBorder="0" applyAlignment="0" applyProtection="0"/>
    <xf numFmtId="0" fontId="67" fillId="29" borderId="0" applyNumberFormat="0" applyBorder="0" applyAlignment="0" applyProtection="0"/>
    <xf numFmtId="0" fontId="67" fillId="33" borderId="0" applyNumberFormat="0" applyBorder="0" applyAlignment="0" applyProtection="0"/>
    <xf numFmtId="0" fontId="67" fillId="37" borderId="0" applyNumberFormat="0" applyBorder="0" applyAlignment="0" applyProtection="0"/>
    <xf numFmtId="0" fontId="67" fillId="18" borderId="0" applyNumberFormat="0" applyBorder="0" applyAlignment="0" applyProtection="0"/>
    <xf numFmtId="0" fontId="67" fillId="22" borderId="0" applyNumberFormat="0" applyBorder="0" applyAlignment="0" applyProtection="0"/>
    <xf numFmtId="0" fontId="67" fillId="26" borderId="0" applyNumberFormat="0" applyBorder="0" applyAlignment="0" applyProtection="0"/>
    <xf numFmtId="0" fontId="67" fillId="30" borderId="0" applyNumberFormat="0" applyBorder="0" applyAlignment="0" applyProtection="0"/>
    <xf numFmtId="0" fontId="67" fillId="34" borderId="0" applyNumberFormat="0" applyBorder="0" applyAlignment="0" applyProtection="0"/>
    <xf numFmtId="0" fontId="67" fillId="38" borderId="0" applyNumberFormat="0" applyBorder="0" applyAlignment="0" applyProtection="0"/>
    <xf numFmtId="0" fontId="68" fillId="19" borderId="0" applyNumberFormat="0" applyBorder="0" applyAlignment="0" applyProtection="0"/>
    <xf numFmtId="0" fontId="68" fillId="23" borderId="0" applyNumberFormat="0" applyBorder="0" applyAlignment="0" applyProtection="0"/>
    <xf numFmtId="0" fontId="68" fillId="27" borderId="0" applyNumberFormat="0" applyBorder="0" applyAlignment="0" applyProtection="0"/>
    <xf numFmtId="0" fontId="68" fillId="31" borderId="0" applyNumberFormat="0" applyBorder="0" applyAlignment="0" applyProtection="0"/>
    <xf numFmtId="0" fontId="68" fillId="35" borderId="0" applyNumberFormat="0" applyBorder="0" applyAlignment="0" applyProtection="0"/>
    <xf numFmtId="0" fontId="68" fillId="39" borderId="0" applyNumberFormat="0" applyBorder="0" applyAlignment="0" applyProtection="0"/>
    <xf numFmtId="0" fontId="68" fillId="16" borderId="0" applyNumberFormat="0" applyBorder="0" applyAlignment="0" applyProtection="0"/>
    <xf numFmtId="0" fontId="68" fillId="20" borderId="0" applyNumberFormat="0" applyBorder="0" applyAlignment="0" applyProtection="0"/>
    <xf numFmtId="0" fontId="68" fillId="24" borderId="0" applyNumberFormat="0" applyBorder="0" applyAlignment="0" applyProtection="0"/>
    <xf numFmtId="0" fontId="68" fillId="28" borderId="0" applyNumberFormat="0" applyBorder="0" applyAlignment="0" applyProtection="0"/>
    <xf numFmtId="0" fontId="68" fillId="32" borderId="0" applyNumberFormat="0" applyBorder="0" applyAlignment="0" applyProtection="0"/>
    <xf numFmtId="0" fontId="68" fillId="36" borderId="0" applyNumberFormat="0" applyBorder="0" applyAlignment="0" applyProtection="0"/>
    <xf numFmtId="0" fontId="69" fillId="10" borderId="0" applyNumberFormat="0" applyBorder="0" applyAlignment="0" applyProtection="0"/>
    <xf numFmtId="0" fontId="70" fillId="13" borderId="36" applyNumberFormat="0" applyAlignment="0" applyProtection="0"/>
    <xf numFmtId="0" fontId="71" fillId="14" borderId="39" applyNumberFormat="0" applyAlignment="0" applyProtection="0"/>
    <xf numFmtId="43" fontId="6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9" borderId="0" applyNumberFormat="0" applyBorder="0" applyAlignment="0" applyProtection="0"/>
    <xf numFmtId="0" fontId="37" fillId="0" borderId="33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39" fillId="0" borderId="0" applyNumberFormat="0" applyFill="0" applyBorder="0" applyAlignment="0" applyProtection="0"/>
    <xf numFmtId="0" fontId="74" fillId="12" borderId="36" applyNumberFormat="0" applyAlignment="0" applyProtection="0"/>
    <xf numFmtId="0" fontId="75" fillId="0" borderId="38" applyNumberFormat="0" applyFill="0" applyAlignment="0" applyProtection="0"/>
    <xf numFmtId="0" fontId="76" fillId="11" borderId="0" applyNumberFormat="0" applyBorder="0" applyAlignment="0" applyProtection="0"/>
    <xf numFmtId="0" fontId="67" fillId="0" borderId="0"/>
    <xf numFmtId="0" fontId="67" fillId="15" borderId="40" applyNumberFormat="0" applyFont="0" applyAlignment="0" applyProtection="0"/>
    <xf numFmtId="0" fontId="77" fillId="13" borderId="37" applyNumberFormat="0" applyAlignment="0" applyProtection="0"/>
    <xf numFmtId="9" fontId="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78" fillId="0" borderId="41" applyNumberFormat="0" applyFill="0" applyAlignment="0" applyProtection="0"/>
    <xf numFmtId="0" fontId="79" fillId="0" borderId="0" applyNumberFormat="0" applyFill="0" applyBorder="0" applyAlignment="0" applyProtection="0"/>
    <xf numFmtId="37" fontId="11" fillId="0" borderId="0"/>
    <xf numFmtId="37" fontId="11" fillId="0" borderId="0"/>
    <xf numFmtId="37" fontId="11" fillId="0" borderId="0"/>
    <xf numFmtId="37" fontId="11" fillId="0" borderId="0"/>
    <xf numFmtId="37" fontId="19" fillId="0" borderId="0"/>
    <xf numFmtId="37" fontId="19" fillId="0" borderId="0"/>
    <xf numFmtId="0" fontId="5" fillId="0" borderId="0"/>
    <xf numFmtId="0" fontId="5" fillId="30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/>
    <xf numFmtId="0" fontId="41" fillId="0" borderId="0">
      <alignment vertical="top"/>
    </xf>
    <xf numFmtId="0" fontId="5" fillId="0" borderId="0"/>
    <xf numFmtId="43" fontId="6" fillId="0" borderId="0" applyFont="0" applyFill="0" applyBorder="0" applyAlignment="0" applyProtection="0"/>
    <xf numFmtId="0" fontId="5" fillId="17" borderId="0" applyNumberFormat="0" applyBorder="0" applyAlignment="0" applyProtection="0"/>
    <xf numFmtId="0" fontId="5" fillId="22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43" fontId="41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>
      <alignment vertical="top"/>
    </xf>
    <xf numFmtId="0" fontId="5" fillId="0" borderId="0"/>
    <xf numFmtId="43" fontId="5" fillId="0" borderId="0" applyFont="0" applyFill="0" applyBorder="0" applyAlignment="0" applyProtection="0"/>
    <xf numFmtId="0" fontId="5" fillId="29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43" fontId="5" fillId="0" borderId="0" applyFont="0" applyFill="0" applyBorder="0" applyAlignment="0" applyProtection="0"/>
    <xf numFmtId="0" fontId="41" fillId="0" borderId="0">
      <alignment vertical="top"/>
    </xf>
    <xf numFmtId="0" fontId="6" fillId="0" borderId="0"/>
    <xf numFmtId="0" fontId="41" fillId="0" borderId="0">
      <alignment vertical="top"/>
    </xf>
    <xf numFmtId="0" fontId="41" fillId="0" borderId="0">
      <alignment vertical="top"/>
    </xf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15" borderId="40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41" fillId="0" borderId="0">
      <alignment vertical="top"/>
    </xf>
    <xf numFmtId="0" fontId="41" fillId="0" borderId="0">
      <alignment vertical="top"/>
    </xf>
    <xf numFmtId="0" fontId="5" fillId="0" borderId="0"/>
    <xf numFmtId="43" fontId="5" fillId="0" borderId="0" applyFont="0" applyFill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15" borderId="40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15" borderId="40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15" borderId="40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15" borderId="40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15" borderId="40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15" borderId="40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37" fontId="19" fillId="0" borderId="0"/>
    <xf numFmtId="37" fontId="19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37" fontId="19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15" borderId="40" applyNumberFormat="0" applyFont="0" applyAlignment="0" applyProtection="0"/>
    <xf numFmtId="43" fontId="5" fillId="0" borderId="0" applyFont="0" applyFill="0" applyBorder="0" applyAlignment="0" applyProtection="0"/>
    <xf numFmtId="0" fontId="5" fillId="15" borderId="40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0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/>
    <xf numFmtId="0" fontId="5" fillId="0" borderId="0"/>
    <xf numFmtId="0" fontId="5" fillId="17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9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43" fontId="5" fillId="0" borderId="0" applyFont="0" applyFill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15" borderId="40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15" borderId="40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15" borderId="40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15" borderId="40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15" borderId="40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15" borderId="40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15" borderId="40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41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>
      <alignment vertical="top"/>
    </xf>
    <xf numFmtId="37" fontId="11" fillId="0" borderId="0"/>
    <xf numFmtId="43" fontId="4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0" fillId="0" borderId="0"/>
    <xf numFmtId="0" fontId="41" fillId="0" borderId="0">
      <alignment vertical="top"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43" fontId="41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40" applyNumberFormat="0" applyFont="0" applyAlignment="0" applyProtection="0"/>
    <xf numFmtId="0" fontId="5" fillId="15" borderId="40" applyNumberFormat="0" applyFont="0" applyAlignment="0" applyProtection="0"/>
    <xf numFmtId="0" fontId="5" fillId="15" borderId="40" applyNumberFormat="0" applyFont="0" applyAlignment="0" applyProtection="0"/>
    <xf numFmtId="0" fontId="5" fillId="15" borderId="40" applyNumberFormat="0" applyFont="0" applyAlignment="0" applyProtection="0"/>
    <xf numFmtId="0" fontId="5" fillId="15" borderId="40" applyNumberFormat="0" applyFont="0" applyAlignment="0" applyProtection="0"/>
    <xf numFmtId="0" fontId="5" fillId="15" borderId="40" applyNumberFormat="0" applyFont="0" applyAlignment="0" applyProtection="0"/>
    <xf numFmtId="0" fontId="5" fillId="15" borderId="40" applyNumberFormat="0" applyFont="0" applyAlignment="0" applyProtection="0"/>
    <xf numFmtId="0" fontId="5" fillId="15" borderId="40" applyNumberFormat="0" applyFont="0" applyAlignment="0" applyProtection="0"/>
    <xf numFmtId="0" fontId="5" fillId="15" borderId="40" applyNumberFormat="0" applyFont="0" applyAlignment="0" applyProtection="0"/>
    <xf numFmtId="9" fontId="5" fillId="0" borderId="0" applyFont="0" applyFill="0" applyBorder="0" applyAlignment="0" applyProtection="0"/>
    <xf numFmtId="5" fontId="6" fillId="0" borderId="0"/>
    <xf numFmtId="0" fontId="44" fillId="15" borderId="40" applyNumberFormat="0" applyFont="0" applyAlignment="0" applyProtection="0"/>
    <xf numFmtId="0" fontId="41" fillId="0" borderId="0">
      <alignment vertical="top"/>
    </xf>
    <xf numFmtId="167" fontId="5" fillId="0" borderId="0"/>
    <xf numFmtId="0" fontId="6" fillId="0" borderId="0"/>
    <xf numFmtId="0" fontId="41" fillId="0" borderId="0">
      <alignment vertical="top"/>
    </xf>
    <xf numFmtId="0" fontId="6" fillId="0" borderId="0"/>
    <xf numFmtId="0" fontId="6" fillId="0" borderId="0"/>
    <xf numFmtId="0" fontId="44" fillId="49" borderId="0" applyNumberFormat="0" applyBorder="0" applyAlignment="0" applyProtection="0"/>
    <xf numFmtId="0" fontId="41" fillId="0" borderId="0">
      <alignment vertical="top"/>
    </xf>
    <xf numFmtId="0" fontId="22" fillId="0" borderId="34" applyNumberFormat="0" applyFill="0" applyAlignment="0" applyProtection="0"/>
    <xf numFmtId="44" fontId="44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4" fillId="0" borderId="0"/>
    <xf numFmtId="0" fontId="5" fillId="42" borderId="0" applyNumberFormat="0" applyBorder="0" applyAlignment="0" applyProtection="0"/>
    <xf numFmtId="0" fontId="41" fillId="0" borderId="0">
      <alignment vertical="top"/>
    </xf>
    <xf numFmtId="0" fontId="65" fillId="0" borderId="0"/>
    <xf numFmtId="0" fontId="6" fillId="0" borderId="0"/>
    <xf numFmtId="169" fontId="6" fillId="0" borderId="0" applyFont="0" applyFill="0" applyBorder="0" applyAlignment="0" applyProtection="0"/>
    <xf numFmtId="0" fontId="41" fillId="0" borderId="0">
      <alignment vertical="top"/>
    </xf>
    <xf numFmtId="0" fontId="5" fillId="48" borderId="0" applyNumberFormat="0" applyBorder="0" applyAlignment="0" applyProtection="0"/>
    <xf numFmtId="0" fontId="6" fillId="0" borderId="0"/>
    <xf numFmtId="0" fontId="6" fillId="0" borderId="0"/>
    <xf numFmtId="0" fontId="5" fillId="48" borderId="0" applyNumberFormat="0" applyBorder="0" applyAlignment="0" applyProtection="0"/>
    <xf numFmtId="0" fontId="44" fillId="15" borderId="40" applyNumberFormat="0" applyFont="0" applyAlignment="0" applyProtection="0"/>
    <xf numFmtId="43" fontId="44" fillId="0" borderId="0" applyFont="0" applyFill="0" applyBorder="0" applyAlignment="0" applyProtection="0"/>
    <xf numFmtId="0" fontId="44" fillId="46" borderId="0" applyNumberFormat="0" applyBorder="0" applyAlignment="0" applyProtection="0"/>
    <xf numFmtId="0" fontId="35" fillId="53" borderId="0" applyNumberFormat="0" applyBorder="0" applyAlignment="0" applyProtection="0"/>
    <xf numFmtId="0" fontId="41" fillId="0" borderId="0">
      <alignment vertical="top"/>
    </xf>
    <xf numFmtId="0" fontId="5" fillId="0" borderId="0"/>
    <xf numFmtId="44" fontId="44" fillId="0" borderId="0" applyFont="0" applyFill="0" applyBorder="0" applyAlignment="0" applyProtection="0"/>
    <xf numFmtId="37" fontId="104" fillId="0" borderId="0"/>
    <xf numFmtId="0" fontId="41" fillId="0" borderId="0">
      <alignment vertical="top"/>
    </xf>
    <xf numFmtId="37" fontId="115" fillId="0" borderId="0"/>
    <xf numFmtId="0" fontId="6" fillId="0" borderId="0"/>
    <xf numFmtId="0" fontId="6" fillId="0" borderId="0"/>
    <xf numFmtId="0" fontId="5" fillId="30" borderId="0" applyNumberFormat="0" applyBorder="0" applyAlignment="0" applyProtection="0"/>
    <xf numFmtId="0" fontId="41" fillId="0" borderId="0">
      <alignment vertical="top"/>
    </xf>
    <xf numFmtId="0" fontId="6" fillId="0" borderId="0"/>
    <xf numFmtId="0" fontId="44" fillId="47" borderId="0" applyNumberFormat="0" applyBorder="0" applyAlignment="0" applyProtection="0"/>
    <xf numFmtId="44" fontId="44" fillId="0" borderId="0" applyFont="0" applyFill="0" applyBorder="0" applyAlignment="0" applyProtection="0"/>
    <xf numFmtId="0" fontId="96" fillId="0" borderId="0"/>
    <xf numFmtId="0" fontId="5" fillId="17" borderId="0" applyNumberFormat="0" applyBorder="0" applyAlignment="0" applyProtection="0"/>
    <xf numFmtId="0" fontId="57" fillId="0" borderId="0"/>
    <xf numFmtId="0" fontId="5" fillId="40" borderId="0" applyNumberFormat="0" applyBorder="0" applyAlignment="0" applyProtection="0"/>
    <xf numFmtId="0" fontId="5" fillId="29" borderId="0" applyNumberFormat="0" applyBorder="0" applyAlignment="0" applyProtection="0"/>
    <xf numFmtId="0" fontId="41" fillId="0" borderId="0">
      <alignment vertical="top"/>
    </xf>
    <xf numFmtId="0" fontId="6" fillId="0" borderId="0"/>
    <xf numFmtId="0" fontId="35" fillId="31" borderId="0" applyNumberFormat="0" applyBorder="0" applyAlignment="0" applyProtection="0"/>
    <xf numFmtId="0" fontId="41" fillId="0" borderId="0">
      <alignment vertical="top"/>
    </xf>
    <xf numFmtId="0" fontId="35" fillId="48" borderId="0" applyNumberFormat="0" applyBorder="0" applyAlignment="0" applyProtection="0"/>
    <xf numFmtId="0" fontId="35" fillId="51" borderId="0" applyNumberFormat="0" applyBorder="0" applyAlignment="0" applyProtection="0"/>
    <xf numFmtId="0" fontId="111" fillId="0" borderId="0"/>
    <xf numFmtId="0" fontId="35" fillId="53" borderId="0" applyNumberFormat="0" applyBorder="0" applyAlignment="0" applyProtection="0"/>
    <xf numFmtId="44" fontId="6" fillId="0" borderId="0" applyFont="0" applyFill="0" applyBorder="0" applyAlignment="0" applyProtection="0"/>
    <xf numFmtId="0" fontId="5" fillId="42" borderId="0" applyNumberFormat="0" applyBorder="0" applyAlignment="0" applyProtection="0"/>
    <xf numFmtId="0" fontId="6" fillId="0" borderId="0"/>
    <xf numFmtId="0" fontId="6" fillId="0" borderId="0"/>
    <xf numFmtId="44" fontId="11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4" fillId="0" borderId="0"/>
    <xf numFmtId="0" fontId="41" fillId="0" borderId="0">
      <alignment vertical="top"/>
    </xf>
    <xf numFmtId="0" fontId="6" fillId="0" borderId="0"/>
    <xf numFmtId="43" fontId="113" fillId="0" borderId="0" applyFont="0" applyFill="0" applyBorder="0" applyAlignment="0" applyProtection="0"/>
    <xf numFmtId="0" fontId="5" fillId="41" borderId="0" applyNumberFormat="0" applyBorder="0" applyAlignment="0" applyProtection="0"/>
    <xf numFmtId="0" fontId="35" fillId="51" borderId="0" applyNumberFormat="0" applyBorder="0" applyAlignment="0" applyProtection="0"/>
    <xf numFmtId="0" fontId="6" fillId="0" borderId="0"/>
    <xf numFmtId="9" fontId="5" fillId="0" borderId="0" applyFont="0" applyFill="0" applyBorder="0" applyAlignment="0" applyProtection="0"/>
    <xf numFmtId="2" fontId="6" fillId="0" borderId="0"/>
    <xf numFmtId="0" fontId="44" fillId="43" borderId="0" applyNumberFormat="0" applyBorder="0" applyAlignment="0" applyProtection="0"/>
    <xf numFmtId="0" fontId="6" fillId="0" borderId="0"/>
    <xf numFmtId="44" fontId="44" fillId="0" borderId="0" applyFont="0" applyFill="0" applyBorder="0" applyAlignment="0" applyProtection="0"/>
    <xf numFmtId="0" fontId="5" fillId="40" borderId="0" applyNumberFormat="0" applyBorder="0" applyAlignment="0" applyProtection="0"/>
    <xf numFmtId="0" fontId="6" fillId="0" borderId="0"/>
    <xf numFmtId="0" fontId="41" fillId="0" borderId="0">
      <alignment vertical="top"/>
    </xf>
    <xf numFmtId="0" fontId="65" fillId="0" borderId="0"/>
    <xf numFmtId="0" fontId="41" fillId="0" borderId="0">
      <alignment vertical="top"/>
    </xf>
    <xf numFmtId="167" fontId="6" fillId="0" borderId="0"/>
    <xf numFmtId="0" fontId="6" fillId="0" borderId="0"/>
    <xf numFmtId="0" fontId="65" fillId="0" borderId="0"/>
    <xf numFmtId="43" fontId="44" fillId="0" borderId="0" applyFont="0" applyFill="0" applyBorder="0" applyAlignment="0" applyProtection="0"/>
    <xf numFmtId="0" fontId="6" fillId="0" borderId="0"/>
    <xf numFmtId="0" fontId="41" fillId="0" borderId="0">
      <alignment vertical="top"/>
    </xf>
    <xf numFmtId="0" fontId="41" fillId="0" borderId="0">
      <alignment vertical="top"/>
    </xf>
    <xf numFmtId="0" fontId="44" fillId="15" borderId="40" applyNumberFormat="0" applyFont="0" applyAlignment="0" applyProtection="0"/>
    <xf numFmtId="43" fontId="41" fillId="0" borderId="0" applyFont="0" applyFill="0" applyBorder="0" applyAlignment="0" applyProtection="0"/>
    <xf numFmtId="0" fontId="5" fillId="0" borderId="0"/>
    <xf numFmtId="44" fontId="6" fillId="0" borderId="0" applyFont="0" applyFill="0" applyBorder="0" applyAlignment="0" applyProtection="0"/>
    <xf numFmtId="0" fontId="58" fillId="61" borderId="48" applyNumberFormat="0" applyFont="0" applyAlignment="0" applyProtection="0"/>
    <xf numFmtId="0" fontId="5" fillId="31" borderId="0" applyNumberFormat="0" applyBorder="0" applyAlignment="0" applyProtection="0"/>
    <xf numFmtId="44" fontId="44" fillId="0" borderId="0" applyFont="0" applyFill="0" applyBorder="0" applyAlignment="0" applyProtection="0"/>
    <xf numFmtId="0" fontId="44" fillId="15" borderId="40" applyNumberFormat="0" applyFont="0" applyAlignment="0" applyProtection="0"/>
    <xf numFmtId="0" fontId="107" fillId="0" borderId="0"/>
    <xf numFmtId="44" fontId="44" fillId="0" borderId="0" applyFont="0" applyFill="0" applyBorder="0" applyAlignment="0" applyProtection="0"/>
    <xf numFmtId="0" fontId="114" fillId="0" borderId="0"/>
    <xf numFmtId="0" fontId="41" fillId="0" borderId="0">
      <alignment vertical="top"/>
    </xf>
    <xf numFmtId="0" fontId="56" fillId="60" borderId="0" applyNumberFormat="0" applyBorder="0" applyAlignment="0" applyProtection="0"/>
    <xf numFmtId="0" fontId="44" fillId="42" borderId="0" applyNumberFormat="0" applyBorder="0" applyAlignment="0" applyProtection="0"/>
    <xf numFmtId="43" fontId="44" fillId="0" borderId="0" applyFont="0" applyFill="0" applyBorder="0" applyAlignment="0" applyProtection="0"/>
    <xf numFmtId="0" fontId="41" fillId="0" borderId="0">
      <alignment vertical="top"/>
    </xf>
    <xf numFmtId="0" fontId="44" fillId="15" borderId="40" applyNumberFormat="0" applyFont="0" applyAlignment="0" applyProtection="0"/>
    <xf numFmtId="0" fontId="41" fillId="0" borderId="0">
      <alignment vertical="top"/>
    </xf>
    <xf numFmtId="0" fontId="5" fillId="37" borderId="0" applyNumberFormat="0" applyBorder="0" applyAlignment="0" applyProtection="0"/>
    <xf numFmtId="0" fontId="65" fillId="0" borderId="0"/>
    <xf numFmtId="43" fontId="44" fillId="0" borderId="0" applyFont="0" applyFill="0" applyBorder="0" applyAlignment="0" applyProtection="0"/>
    <xf numFmtId="0" fontId="5" fillId="40" borderId="0" applyNumberFormat="0" applyBorder="0" applyAlignment="0" applyProtection="0"/>
    <xf numFmtId="43" fontId="41" fillId="0" borderId="0" applyFont="0" applyFill="0" applyBorder="0" applyAlignment="0" applyProtection="0">
      <alignment vertical="top"/>
    </xf>
    <xf numFmtId="0" fontId="6" fillId="0" borderId="0"/>
    <xf numFmtId="0" fontId="41" fillId="0" borderId="0">
      <alignment vertical="top"/>
    </xf>
    <xf numFmtId="9" fontId="5" fillId="0" borderId="0" applyFont="0" applyFill="0" applyBorder="0" applyAlignment="0" applyProtection="0"/>
    <xf numFmtId="0" fontId="107" fillId="0" borderId="0"/>
    <xf numFmtId="0" fontId="6" fillId="0" borderId="0"/>
    <xf numFmtId="0" fontId="5" fillId="0" borderId="0"/>
    <xf numFmtId="0" fontId="107" fillId="0" borderId="0"/>
    <xf numFmtId="0" fontId="43" fillId="0" borderId="0"/>
    <xf numFmtId="0" fontId="41" fillId="0" borderId="0">
      <alignment vertical="top"/>
    </xf>
    <xf numFmtId="0" fontId="35" fillId="51" borderId="0" applyNumberFormat="0" applyBorder="0" applyAlignment="0" applyProtection="0"/>
    <xf numFmtId="44" fontId="41" fillId="0" borderId="0" applyFont="0" applyFill="0" applyBorder="0" applyAlignment="0" applyProtection="0">
      <alignment vertical="top"/>
    </xf>
    <xf numFmtId="0" fontId="41" fillId="0" borderId="0">
      <alignment vertical="top"/>
    </xf>
    <xf numFmtId="0" fontId="35" fillId="48" borderId="0" applyNumberFormat="0" applyBorder="0" applyAlignment="0" applyProtection="0"/>
    <xf numFmtId="0" fontId="41" fillId="0" borderId="0">
      <alignment vertical="top"/>
    </xf>
    <xf numFmtId="0" fontId="44" fillId="15" borderId="40" applyNumberFormat="0" applyFont="0" applyAlignment="0" applyProtection="0"/>
    <xf numFmtId="0" fontId="85" fillId="0" borderId="0"/>
    <xf numFmtId="0" fontId="5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1" fillId="0" borderId="0">
      <alignment vertical="top"/>
    </xf>
    <xf numFmtId="44" fontId="6" fillId="0" borderId="0" applyFont="0" applyFill="0" applyBorder="0" applyAlignment="0" applyProtection="0"/>
    <xf numFmtId="167" fontId="65" fillId="0" borderId="0"/>
    <xf numFmtId="0" fontId="41" fillId="0" borderId="0">
      <alignment vertical="top"/>
    </xf>
    <xf numFmtId="0" fontId="5" fillId="41" borderId="0" applyNumberFormat="0" applyBorder="0" applyAlignment="0" applyProtection="0"/>
    <xf numFmtId="0" fontId="35" fillId="48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15" borderId="40" applyNumberFormat="0" applyFont="0" applyAlignment="0" applyProtection="0"/>
    <xf numFmtId="43" fontId="6" fillId="0" borderId="0" applyFont="0" applyFill="0" applyBorder="0" applyAlignment="0" applyProtection="0"/>
    <xf numFmtId="0" fontId="35" fillId="31" borderId="0" applyNumberFormat="0" applyBorder="0" applyAlignment="0" applyProtection="0"/>
    <xf numFmtId="0" fontId="115" fillId="0" borderId="0"/>
    <xf numFmtId="43" fontId="44" fillId="0" borderId="0" applyFont="0" applyFill="0" applyBorder="0" applyAlignment="0" applyProtection="0"/>
    <xf numFmtId="0" fontId="5" fillId="0" borderId="0"/>
    <xf numFmtId="0" fontId="43" fillId="0" borderId="0"/>
    <xf numFmtId="0" fontId="6" fillId="0" borderId="0"/>
    <xf numFmtId="0" fontId="44" fillId="0" borderId="0"/>
    <xf numFmtId="0" fontId="41" fillId="0" borderId="0">
      <alignment vertical="top"/>
    </xf>
    <xf numFmtId="0" fontId="35" fillId="31" borderId="0" applyNumberFormat="0" applyBorder="0" applyAlignment="0" applyProtection="0"/>
    <xf numFmtId="0" fontId="5" fillId="43" borderId="0" applyNumberFormat="0" applyBorder="0" applyAlignment="0" applyProtection="0"/>
    <xf numFmtId="44" fontId="41" fillId="0" borderId="0" applyFont="0" applyFill="0" applyBorder="0" applyAlignment="0" applyProtection="0"/>
    <xf numFmtId="0" fontId="5" fillId="0" borderId="0"/>
    <xf numFmtId="0" fontId="44" fillId="0" borderId="0"/>
    <xf numFmtId="0" fontId="41" fillId="0" borderId="0">
      <alignment vertical="top"/>
    </xf>
    <xf numFmtId="0" fontId="44" fillId="15" borderId="40" applyNumberFormat="0" applyFont="0" applyAlignment="0" applyProtection="0"/>
    <xf numFmtId="43" fontId="44" fillId="0" borderId="0" applyFont="0" applyFill="0" applyBorder="0" applyAlignment="0" applyProtection="0"/>
    <xf numFmtId="0" fontId="35" fillId="51" borderId="0" applyNumberFormat="0" applyBorder="0" applyAlignment="0" applyProtection="0"/>
    <xf numFmtId="0" fontId="41" fillId="0" borderId="0">
      <alignment vertical="top"/>
    </xf>
    <xf numFmtId="0" fontId="41" fillId="0" borderId="0">
      <alignment vertical="top"/>
    </xf>
    <xf numFmtId="0" fontId="6" fillId="0" borderId="0"/>
    <xf numFmtId="0" fontId="35" fillId="53" borderId="0" applyNumberFormat="0" applyBorder="0" applyAlignment="0" applyProtection="0"/>
    <xf numFmtId="5" fontId="6" fillId="0" borderId="0"/>
    <xf numFmtId="0" fontId="41" fillId="0" borderId="0">
      <alignment vertical="top"/>
    </xf>
    <xf numFmtId="0" fontId="41" fillId="0" borderId="0">
      <alignment vertical="top"/>
    </xf>
    <xf numFmtId="0" fontId="6" fillId="0" borderId="0"/>
    <xf numFmtId="44" fontId="4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115" fillId="0" borderId="0"/>
    <xf numFmtId="0" fontId="41" fillId="0" borderId="0">
      <alignment vertical="top"/>
    </xf>
    <xf numFmtId="43" fontId="112" fillId="0" borderId="0" applyFont="0" applyFill="0" applyBorder="0" applyAlignment="0" applyProtection="0"/>
    <xf numFmtId="0" fontId="110" fillId="0" borderId="0"/>
    <xf numFmtId="0" fontId="6" fillId="0" borderId="0"/>
    <xf numFmtId="0" fontId="35" fillId="39" borderId="0" applyNumberFormat="0" applyBorder="0" applyAlignment="0" applyProtection="0"/>
    <xf numFmtId="0" fontId="44" fillId="46" borderId="0" applyNumberFormat="0" applyBorder="0" applyAlignment="0" applyProtection="0"/>
    <xf numFmtId="0" fontId="5" fillId="42" borderId="0" applyNumberFormat="0" applyBorder="0" applyAlignment="0" applyProtection="0"/>
    <xf numFmtId="0" fontId="44" fillId="43" borderId="0" applyNumberFormat="0" applyBorder="0" applyAlignment="0" applyProtection="0"/>
    <xf numFmtId="0" fontId="5" fillId="42" borderId="0" applyNumberFormat="0" applyBorder="0" applyAlignment="0" applyProtection="0"/>
    <xf numFmtId="0" fontId="6" fillId="0" borderId="0"/>
    <xf numFmtId="0" fontId="41" fillId="0" borderId="0">
      <alignment vertical="top"/>
    </xf>
    <xf numFmtId="0" fontId="41" fillId="0" borderId="0">
      <alignment vertical="top"/>
    </xf>
    <xf numFmtId="0" fontId="6" fillId="0" borderId="0"/>
    <xf numFmtId="167" fontId="5" fillId="0" borderId="0"/>
    <xf numFmtId="0" fontId="41" fillId="0" borderId="0">
      <alignment vertical="top"/>
    </xf>
    <xf numFmtId="43" fontId="6" fillId="0" borderId="0" applyFont="0" applyFill="0" applyBorder="0" applyAlignment="0" applyProtection="0"/>
    <xf numFmtId="0" fontId="5" fillId="41" borderId="0" applyNumberFormat="0" applyBorder="0" applyAlignment="0" applyProtection="0"/>
    <xf numFmtId="0" fontId="6" fillId="0" borderId="0"/>
    <xf numFmtId="0" fontId="6" fillId="0" borderId="0"/>
    <xf numFmtId="43" fontId="41" fillId="0" borderId="0" applyFont="0" applyFill="0" applyBorder="0" applyAlignment="0" applyProtection="0"/>
    <xf numFmtId="14" fontId="6" fillId="0" borderId="0"/>
    <xf numFmtId="0" fontId="5" fillId="0" borderId="0"/>
    <xf numFmtId="37" fontId="115" fillId="0" borderId="0"/>
    <xf numFmtId="0" fontId="5" fillId="48" borderId="0" applyNumberFormat="0" applyBorder="0" applyAlignment="0" applyProtection="0"/>
    <xf numFmtId="0" fontId="41" fillId="0" borderId="0">
      <alignment vertical="top"/>
    </xf>
    <xf numFmtId="0" fontId="5" fillId="41" borderId="0" applyNumberFormat="0" applyBorder="0" applyAlignment="0" applyProtection="0"/>
    <xf numFmtId="0" fontId="5" fillId="48" borderId="0" applyNumberFormat="0" applyBorder="0" applyAlignment="0" applyProtection="0"/>
    <xf numFmtId="43" fontId="44" fillId="0" borderId="0" applyFont="0" applyFill="0" applyBorder="0" applyAlignment="0" applyProtection="0"/>
    <xf numFmtId="0" fontId="41" fillId="0" borderId="0">
      <alignment vertical="top"/>
    </xf>
    <xf numFmtId="0" fontId="35" fillId="51" borderId="0" applyNumberFormat="0" applyBorder="0" applyAlignment="0" applyProtection="0"/>
    <xf numFmtId="0" fontId="6" fillId="0" borderId="0"/>
    <xf numFmtId="43" fontId="44" fillId="0" borderId="0" applyFont="0" applyFill="0" applyBorder="0" applyAlignment="0" applyProtection="0"/>
    <xf numFmtId="0" fontId="5" fillId="33" borderId="0" applyNumberFormat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95" fillId="0" borderId="0"/>
    <xf numFmtId="43" fontId="43" fillId="0" borderId="0" applyFont="0" applyFill="0" applyBorder="0" applyAlignment="0" applyProtection="0"/>
    <xf numFmtId="0" fontId="90" fillId="0" borderId="0"/>
    <xf numFmtId="0" fontId="41" fillId="0" borderId="0">
      <alignment vertical="top"/>
    </xf>
    <xf numFmtId="44" fontId="111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1" fillId="0" borderId="0">
      <alignment vertical="top"/>
    </xf>
    <xf numFmtId="0" fontId="35" fillId="39" borderId="0" applyNumberFormat="0" applyBorder="0" applyAlignment="0" applyProtection="0"/>
    <xf numFmtId="0" fontId="41" fillId="0" borderId="0">
      <alignment vertical="top"/>
    </xf>
    <xf numFmtId="0" fontId="83" fillId="0" borderId="0"/>
    <xf numFmtId="0" fontId="6" fillId="0" borderId="0"/>
    <xf numFmtId="43" fontId="43" fillId="0" borderId="0" applyFont="0" applyFill="0" applyBorder="0" applyAlignment="0" applyProtection="0"/>
    <xf numFmtId="0" fontId="41" fillId="0" borderId="0">
      <alignment vertical="top"/>
    </xf>
    <xf numFmtId="0" fontId="41" fillId="0" borderId="0">
      <alignment vertical="top"/>
    </xf>
    <xf numFmtId="43" fontId="113" fillId="0" borderId="0" applyFont="0" applyFill="0" applyBorder="0" applyAlignment="0" applyProtection="0"/>
    <xf numFmtId="0" fontId="44" fillId="41" borderId="0" applyNumberFormat="0" applyBorder="0" applyAlignment="0" applyProtection="0"/>
    <xf numFmtId="0" fontId="5" fillId="0" borderId="0"/>
    <xf numFmtId="0" fontId="43" fillId="0" borderId="0"/>
    <xf numFmtId="0" fontId="35" fillId="53" borderId="0" applyNumberFormat="0" applyBorder="0" applyAlignment="0" applyProtection="0"/>
    <xf numFmtId="44" fontId="44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5" fillId="0" borderId="0"/>
    <xf numFmtId="0" fontId="6" fillId="0" borderId="0"/>
    <xf numFmtId="0" fontId="35" fillId="39" borderId="0" applyNumberFormat="0" applyBorder="0" applyAlignment="0" applyProtection="0"/>
    <xf numFmtId="0" fontId="44" fillId="42" borderId="0" applyNumberFormat="0" applyBorder="0" applyAlignment="0" applyProtection="0"/>
    <xf numFmtId="0" fontId="6" fillId="0" borderId="0"/>
    <xf numFmtId="43" fontId="41" fillId="0" borderId="0" applyFont="0" applyFill="0" applyBorder="0" applyAlignment="0" applyProtection="0">
      <alignment vertical="top"/>
    </xf>
    <xf numFmtId="2" fontId="6" fillId="0" borderId="0"/>
    <xf numFmtId="2" fontId="6" fillId="0" borderId="0"/>
    <xf numFmtId="167" fontId="6" fillId="0" borderId="0"/>
    <xf numFmtId="0" fontId="115" fillId="0" borderId="0"/>
    <xf numFmtId="0" fontId="26" fillId="11" borderId="0" applyNumberFormat="0" applyBorder="0" applyAlignment="0" applyProtection="0"/>
    <xf numFmtId="43" fontId="109" fillId="0" borderId="0" applyFont="0" applyFill="0" applyBorder="0" applyAlignment="0" applyProtection="0"/>
    <xf numFmtId="0" fontId="41" fillId="0" borderId="0"/>
    <xf numFmtId="0" fontId="6" fillId="0" borderId="0"/>
    <xf numFmtId="0" fontId="80" fillId="0" borderId="0"/>
    <xf numFmtId="37" fontId="104" fillId="0" borderId="0"/>
    <xf numFmtId="0" fontId="6" fillId="0" borderId="0"/>
    <xf numFmtId="0" fontId="41" fillId="0" borderId="0">
      <alignment vertical="top"/>
    </xf>
    <xf numFmtId="0" fontId="5" fillId="48" borderId="0" applyNumberFormat="0" applyBorder="0" applyAlignment="0" applyProtection="0"/>
    <xf numFmtId="0" fontId="86" fillId="0" borderId="0"/>
    <xf numFmtId="44" fontId="44" fillId="0" borderId="0" applyFont="0" applyFill="0" applyBorder="0" applyAlignment="0" applyProtection="0"/>
    <xf numFmtId="0" fontId="35" fillId="27" borderId="0" applyNumberFormat="0" applyBorder="0" applyAlignment="0" applyProtection="0"/>
    <xf numFmtId="0" fontId="41" fillId="0" borderId="0">
      <alignment vertical="top"/>
    </xf>
    <xf numFmtId="0" fontId="41" fillId="0" borderId="0">
      <alignment vertical="top"/>
    </xf>
    <xf numFmtId="0" fontId="5" fillId="42" borderId="0" applyNumberFormat="0" applyBorder="0" applyAlignment="0" applyProtection="0"/>
    <xf numFmtId="0" fontId="44" fillId="48" borderId="0" applyNumberFormat="0" applyBorder="0" applyAlignment="0" applyProtection="0"/>
    <xf numFmtId="0" fontId="45" fillId="50" borderId="0" applyNumberFormat="0" applyBorder="0" applyAlignment="0" applyProtection="0"/>
    <xf numFmtId="0" fontId="6" fillId="0" borderId="0"/>
    <xf numFmtId="0" fontId="44" fillId="15" borderId="40" applyNumberFormat="0" applyFont="0" applyAlignment="0" applyProtection="0"/>
    <xf numFmtId="43" fontId="41" fillId="0" borderId="0" applyFont="0" applyFill="0" applyBorder="0" applyAlignment="0" applyProtection="0">
      <alignment vertical="top"/>
    </xf>
    <xf numFmtId="0" fontId="41" fillId="0" borderId="0">
      <alignment vertical="top"/>
    </xf>
    <xf numFmtId="0" fontId="6" fillId="0" borderId="0"/>
    <xf numFmtId="0" fontId="5" fillId="23" borderId="0" applyNumberFormat="0" applyBorder="0" applyAlignment="0" applyProtection="0"/>
    <xf numFmtId="0" fontId="6" fillId="0" borderId="0"/>
    <xf numFmtId="14" fontId="6" fillId="0" borderId="0"/>
    <xf numFmtId="169" fontId="6" fillId="0" borderId="0" applyFont="0" applyFill="0" applyBorder="0" applyAlignment="0" applyProtection="0"/>
    <xf numFmtId="37" fontId="104" fillId="0" borderId="0"/>
    <xf numFmtId="0" fontId="41" fillId="0" borderId="0">
      <alignment vertical="top"/>
    </xf>
    <xf numFmtId="0" fontId="65" fillId="0" borderId="0"/>
    <xf numFmtId="0" fontId="41" fillId="0" borderId="0">
      <alignment vertical="top"/>
    </xf>
    <xf numFmtId="0" fontId="41" fillId="0" borderId="0">
      <alignment vertical="top"/>
    </xf>
    <xf numFmtId="0" fontId="36" fillId="0" borderId="0"/>
    <xf numFmtId="0" fontId="6" fillId="0" borderId="0"/>
    <xf numFmtId="0" fontId="44" fillId="0" borderId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57" fillId="0" borderId="0"/>
    <xf numFmtId="0" fontId="5" fillId="42" borderId="0" applyNumberFormat="0" applyBorder="0" applyAlignment="0" applyProtection="0"/>
    <xf numFmtId="0" fontId="44" fillId="0" borderId="0"/>
    <xf numFmtId="43" fontId="44" fillId="0" borderId="0" applyFont="0" applyFill="0" applyBorder="0" applyAlignment="0" applyProtection="0"/>
    <xf numFmtId="0" fontId="44" fillId="15" borderId="40" applyNumberFormat="0" applyFont="0" applyAlignment="0" applyProtection="0"/>
    <xf numFmtId="0" fontId="41" fillId="0" borderId="0">
      <alignment vertical="top"/>
    </xf>
    <xf numFmtId="0" fontId="5" fillId="40" borderId="0" applyNumberFormat="0" applyBorder="0" applyAlignment="0" applyProtection="0"/>
    <xf numFmtId="0" fontId="41" fillId="0" borderId="0">
      <alignment vertical="top"/>
    </xf>
    <xf numFmtId="0" fontId="5" fillId="42" borderId="0" applyNumberFormat="0" applyBorder="0" applyAlignment="0" applyProtection="0"/>
    <xf numFmtId="0" fontId="35" fillId="53" borderId="0" applyNumberFormat="0" applyBorder="0" applyAlignment="0" applyProtection="0"/>
    <xf numFmtId="44" fontId="44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41" fillId="0" borderId="0" applyFont="0" applyFill="0" applyBorder="0" applyAlignment="0" applyProtection="0">
      <alignment vertical="top"/>
    </xf>
    <xf numFmtId="0" fontId="6" fillId="0" borderId="0"/>
    <xf numFmtId="43" fontId="113" fillId="0" borderId="0" applyFont="0" applyFill="0" applyBorder="0" applyAlignment="0" applyProtection="0"/>
    <xf numFmtId="0" fontId="58" fillId="61" borderId="48" applyNumberFormat="0" applyFont="0" applyAlignment="0" applyProtection="0"/>
    <xf numFmtId="44" fontId="44" fillId="0" borderId="0" applyFont="0" applyFill="0" applyBorder="0" applyAlignment="0" applyProtection="0"/>
    <xf numFmtId="0" fontId="5" fillId="43" borderId="0" applyNumberFormat="0" applyBorder="0" applyAlignment="0" applyProtection="0"/>
    <xf numFmtId="0" fontId="41" fillId="0" borderId="0">
      <alignment vertical="top"/>
    </xf>
    <xf numFmtId="43" fontId="36" fillId="0" borderId="0" applyFont="0" applyFill="0" applyBorder="0" applyAlignment="0" applyProtection="0"/>
    <xf numFmtId="0" fontId="41" fillId="0" borderId="0">
      <alignment vertical="top"/>
    </xf>
    <xf numFmtId="43" fontId="41" fillId="0" borderId="0" applyFont="0" applyFill="0" applyBorder="0" applyAlignment="0" applyProtection="0">
      <alignment vertical="top"/>
    </xf>
    <xf numFmtId="0" fontId="108" fillId="0" borderId="0"/>
    <xf numFmtId="169" fontId="6" fillId="0" borderId="0" applyFont="0" applyFill="0" applyBorder="0" applyAlignment="0" applyProtection="0"/>
    <xf numFmtId="0" fontId="41" fillId="0" borderId="0"/>
    <xf numFmtId="0" fontId="6" fillId="0" borderId="0"/>
    <xf numFmtId="0" fontId="44" fillId="41" borderId="0" applyNumberFormat="0" applyBorder="0" applyAlignment="0" applyProtection="0"/>
    <xf numFmtId="167" fontId="65" fillId="0" borderId="0"/>
    <xf numFmtId="43" fontId="43" fillId="0" borderId="0" applyFont="0" applyFill="0" applyBorder="0" applyAlignment="0" applyProtection="0"/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65" fillId="0" borderId="0"/>
    <xf numFmtId="169" fontId="6" fillId="0" borderId="0" applyFont="0" applyFill="0" applyBorder="0" applyAlignment="0" applyProtection="0"/>
    <xf numFmtId="0" fontId="65" fillId="0" borderId="0"/>
    <xf numFmtId="0" fontId="45" fillId="53" borderId="0" applyNumberFormat="0" applyBorder="0" applyAlignment="0" applyProtection="0"/>
    <xf numFmtId="0" fontId="6" fillId="0" borderId="0"/>
    <xf numFmtId="0" fontId="41" fillId="0" borderId="0">
      <alignment vertical="top"/>
    </xf>
    <xf numFmtId="0" fontId="6" fillId="0" borderId="0"/>
    <xf numFmtId="0" fontId="5" fillId="42" borderId="0" applyNumberFormat="0" applyBorder="0" applyAlignment="0" applyProtection="0"/>
    <xf numFmtId="0" fontId="41" fillId="0" borderId="0">
      <alignment vertical="top"/>
    </xf>
    <xf numFmtId="0" fontId="5" fillId="0" borderId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167" fontId="99" fillId="0" borderId="0"/>
    <xf numFmtId="0" fontId="5" fillId="0" borderId="0"/>
    <xf numFmtId="0" fontId="44" fillId="61" borderId="48" applyNumberFormat="0" applyFont="0" applyAlignment="0" applyProtection="0"/>
    <xf numFmtId="0" fontId="6" fillId="0" borderId="0"/>
    <xf numFmtId="0" fontId="41" fillId="0" borderId="0">
      <alignment vertical="top"/>
    </xf>
    <xf numFmtId="0" fontId="44" fillId="61" borderId="48" applyNumberFormat="0" applyFont="0" applyAlignment="0" applyProtection="0"/>
    <xf numFmtId="0" fontId="65" fillId="0" borderId="0"/>
    <xf numFmtId="0" fontId="44" fillId="41" borderId="0" applyNumberFormat="0" applyBorder="0" applyAlignment="0" applyProtection="0"/>
    <xf numFmtId="0" fontId="41" fillId="0" borderId="0">
      <alignment vertical="top"/>
    </xf>
    <xf numFmtId="0" fontId="35" fillId="48" borderId="0" applyNumberFormat="0" applyBorder="0" applyAlignment="0" applyProtection="0"/>
    <xf numFmtId="0" fontId="44" fillId="48" borderId="0" applyNumberFormat="0" applyBorder="0" applyAlignment="0" applyProtection="0"/>
    <xf numFmtId="0" fontId="5" fillId="41" borderId="0" applyNumberFormat="0" applyBorder="0" applyAlignment="0" applyProtection="0"/>
    <xf numFmtId="0" fontId="41" fillId="0" borderId="0">
      <alignment vertical="top"/>
    </xf>
    <xf numFmtId="0" fontId="35" fillId="48" borderId="0" applyNumberFormat="0" applyBorder="0" applyAlignment="0" applyProtection="0"/>
    <xf numFmtId="0" fontId="5" fillId="48" borderId="0" applyNumberFormat="0" applyBorder="0" applyAlignment="0" applyProtection="0"/>
    <xf numFmtId="0" fontId="41" fillId="0" borderId="0">
      <alignment vertical="top"/>
    </xf>
    <xf numFmtId="0" fontId="6" fillId="0" borderId="0"/>
    <xf numFmtId="0" fontId="41" fillId="0" borderId="0">
      <alignment vertical="top"/>
    </xf>
    <xf numFmtId="0" fontId="6" fillId="0" borderId="0"/>
    <xf numFmtId="0" fontId="116" fillId="0" borderId="0"/>
    <xf numFmtId="0" fontId="110" fillId="0" borderId="0"/>
    <xf numFmtId="0" fontId="6" fillId="0" borderId="0"/>
    <xf numFmtId="0" fontId="44" fillId="15" borderId="40" applyNumberFormat="0" applyFont="0" applyAlignment="0" applyProtection="0"/>
    <xf numFmtId="0" fontId="41" fillId="0" borderId="0">
      <alignment vertical="top"/>
    </xf>
    <xf numFmtId="0" fontId="65" fillId="0" borderId="0"/>
    <xf numFmtId="0" fontId="80" fillId="0" borderId="0"/>
    <xf numFmtId="0" fontId="41" fillId="0" borderId="0">
      <alignment vertical="top"/>
    </xf>
    <xf numFmtId="0" fontId="41" fillId="0" borderId="0">
      <alignment vertical="top"/>
    </xf>
    <xf numFmtId="0" fontId="6" fillId="0" borderId="0"/>
    <xf numFmtId="0" fontId="43" fillId="0" borderId="0"/>
    <xf numFmtId="0" fontId="5" fillId="0" borderId="0"/>
    <xf numFmtId="43" fontId="41" fillId="0" borderId="0" applyFont="0" applyFill="0" applyBorder="0" applyAlignment="0" applyProtection="0">
      <alignment vertical="top"/>
    </xf>
    <xf numFmtId="0" fontId="5" fillId="22" borderId="0" applyNumberFormat="0" applyBorder="0" applyAlignment="0" applyProtection="0"/>
    <xf numFmtId="0" fontId="41" fillId="0" borderId="0">
      <alignment vertical="top"/>
    </xf>
    <xf numFmtId="167" fontId="5" fillId="0" borderId="0"/>
    <xf numFmtId="0" fontId="41" fillId="0" borderId="0">
      <alignment vertical="top"/>
    </xf>
    <xf numFmtId="0" fontId="81" fillId="0" borderId="0"/>
    <xf numFmtId="43" fontId="44" fillId="0" borderId="0" applyFont="0" applyFill="0" applyBorder="0" applyAlignment="0" applyProtection="0"/>
    <xf numFmtId="0" fontId="41" fillId="0" borderId="0">
      <alignment vertical="top"/>
    </xf>
    <xf numFmtId="0" fontId="5" fillId="48" borderId="0" applyNumberFormat="0" applyBorder="0" applyAlignment="0" applyProtection="0"/>
    <xf numFmtId="44" fontId="6" fillId="0" borderId="0" applyFont="0" applyFill="0" applyBorder="0" applyAlignment="0" applyProtection="0"/>
    <xf numFmtId="0" fontId="41" fillId="0" borderId="0">
      <alignment vertical="top"/>
    </xf>
    <xf numFmtId="0" fontId="6" fillId="0" borderId="0"/>
    <xf numFmtId="43" fontId="41" fillId="0" borderId="0" applyFont="0" applyFill="0" applyBorder="0" applyAlignment="0" applyProtection="0"/>
    <xf numFmtId="0" fontId="5" fillId="0" borderId="0"/>
    <xf numFmtId="0" fontId="108" fillId="0" borderId="0"/>
    <xf numFmtId="0" fontId="41" fillId="0" borderId="0">
      <alignment vertical="top"/>
    </xf>
    <xf numFmtId="0" fontId="35" fillId="48" borderId="0" applyNumberFormat="0" applyBorder="0" applyAlignment="0" applyProtection="0"/>
    <xf numFmtId="0" fontId="5" fillId="43" borderId="0" applyNumberFormat="0" applyBorder="0" applyAlignment="0" applyProtection="0"/>
    <xf numFmtId="0" fontId="115" fillId="0" borderId="0"/>
    <xf numFmtId="0" fontId="41" fillId="0" borderId="0">
      <alignment vertical="top"/>
    </xf>
    <xf numFmtId="43" fontId="103" fillId="0" borderId="0" applyFont="0" applyFill="0" applyBorder="0" applyAlignment="0" applyProtection="0"/>
    <xf numFmtId="0" fontId="44" fillId="61" borderId="48" applyNumberFormat="0" applyFont="0" applyAlignment="0" applyProtection="0"/>
    <xf numFmtId="0" fontId="41" fillId="0" borderId="0">
      <alignment vertical="top"/>
    </xf>
    <xf numFmtId="0" fontId="93" fillId="0" borderId="0"/>
    <xf numFmtId="44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5" fillId="51" borderId="0" applyNumberFormat="0" applyBorder="0" applyAlignment="0" applyProtection="0"/>
    <xf numFmtId="0" fontId="6" fillId="0" borderId="0"/>
    <xf numFmtId="0" fontId="41" fillId="0" borderId="0">
      <alignment vertical="top"/>
    </xf>
    <xf numFmtId="0" fontId="41" fillId="0" borderId="0">
      <alignment vertical="top"/>
    </xf>
    <xf numFmtId="0" fontId="6" fillId="0" borderId="0"/>
    <xf numFmtId="44" fontId="44" fillId="0" borderId="0" applyFont="0" applyFill="0" applyBorder="0" applyAlignment="0" applyProtection="0"/>
    <xf numFmtId="14" fontId="102" fillId="6" borderId="51">
      <alignment horizontal="center" vertical="center" wrapText="1"/>
    </xf>
    <xf numFmtId="9" fontId="41" fillId="0" borderId="0" applyFont="0" applyFill="0" applyBorder="0" applyAlignment="0" applyProtection="0"/>
    <xf numFmtId="0" fontId="41" fillId="0" borderId="0">
      <alignment vertical="top"/>
    </xf>
    <xf numFmtId="43" fontId="41" fillId="0" borderId="0" applyFont="0" applyFill="0" applyBorder="0" applyAlignment="0" applyProtection="0"/>
    <xf numFmtId="0" fontId="41" fillId="0" borderId="0">
      <alignment vertical="top"/>
    </xf>
    <xf numFmtId="0" fontId="6" fillId="0" borderId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1" fillId="0" borderId="0">
      <alignment vertical="top"/>
    </xf>
    <xf numFmtId="0" fontId="92" fillId="0" borderId="0"/>
    <xf numFmtId="0" fontId="91" fillId="0" borderId="0"/>
    <xf numFmtId="0" fontId="44" fillId="40" borderId="0" applyNumberFormat="0" applyBorder="0" applyAlignment="0" applyProtection="0"/>
    <xf numFmtId="43" fontId="6" fillId="0" borderId="0" applyFont="0" applyFill="0" applyBorder="0" applyAlignment="0" applyProtection="0"/>
    <xf numFmtId="0" fontId="116" fillId="0" borderId="0"/>
    <xf numFmtId="0" fontId="6" fillId="0" borderId="0"/>
    <xf numFmtId="0" fontId="5" fillId="40" borderId="0" applyNumberFormat="0" applyBorder="0" applyAlignment="0" applyProtection="0"/>
    <xf numFmtId="0" fontId="5" fillId="0" borderId="0"/>
    <xf numFmtId="44" fontId="44" fillId="0" borderId="0" applyFont="0" applyFill="0" applyBorder="0" applyAlignment="0" applyProtection="0"/>
    <xf numFmtId="3" fontId="6" fillId="0" borderId="0"/>
    <xf numFmtId="0" fontId="5" fillId="43" borderId="0" applyNumberFormat="0" applyBorder="0" applyAlignment="0" applyProtection="0"/>
    <xf numFmtId="3" fontId="6" fillId="0" borderId="0"/>
    <xf numFmtId="0" fontId="114" fillId="0" borderId="0"/>
    <xf numFmtId="0" fontId="5" fillId="43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1" fillId="0" borderId="0">
      <alignment vertical="top"/>
    </xf>
    <xf numFmtId="0" fontId="41" fillId="0" borderId="0">
      <alignment vertical="top"/>
    </xf>
    <xf numFmtId="0" fontId="6" fillId="0" borderId="0"/>
    <xf numFmtId="0" fontId="44" fillId="0" borderId="0"/>
    <xf numFmtId="43" fontId="44" fillId="0" borderId="0" applyFont="0" applyFill="0" applyBorder="0" applyAlignment="0" applyProtection="0"/>
    <xf numFmtId="0" fontId="41" fillId="0" borderId="0">
      <alignment vertical="top"/>
    </xf>
    <xf numFmtId="0" fontId="44" fillId="0" borderId="0"/>
    <xf numFmtId="0" fontId="5" fillId="40" borderId="0" applyNumberFormat="0" applyBorder="0" applyAlignment="0" applyProtection="0"/>
    <xf numFmtId="43" fontId="114" fillId="0" borderId="0" applyFont="0" applyFill="0" applyBorder="0" applyAlignment="0" applyProtection="0"/>
    <xf numFmtId="0" fontId="41" fillId="0" borderId="0">
      <alignment vertical="top"/>
    </xf>
    <xf numFmtId="43" fontId="44" fillId="0" borderId="0" applyFont="0" applyFill="0" applyBorder="0" applyAlignment="0" applyProtection="0"/>
    <xf numFmtId="0" fontId="5" fillId="0" borderId="0"/>
    <xf numFmtId="0" fontId="110" fillId="0" borderId="0"/>
    <xf numFmtId="0" fontId="45" fillId="47" borderId="0" applyNumberFormat="0" applyBorder="0" applyAlignment="0" applyProtection="0"/>
    <xf numFmtId="37" fontId="104" fillId="0" borderId="0"/>
    <xf numFmtId="37" fontId="104" fillId="0" borderId="0"/>
    <xf numFmtId="0" fontId="5" fillId="0" borderId="0"/>
    <xf numFmtId="44" fontId="6" fillId="0" borderId="0" applyFont="0" applyFill="0" applyBorder="0" applyAlignment="0" applyProtection="0"/>
    <xf numFmtId="0" fontId="114" fillId="0" borderId="0"/>
    <xf numFmtId="0" fontId="41" fillId="0" borderId="0">
      <alignment vertical="top"/>
    </xf>
    <xf numFmtId="0" fontId="80" fillId="0" borderId="0"/>
    <xf numFmtId="37" fontId="115" fillId="0" borderId="0"/>
    <xf numFmtId="0" fontId="35" fillId="27" borderId="0" applyNumberFormat="0" applyBorder="0" applyAlignment="0" applyProtection="0"/>
    <xf numFmtId="0" fontId="41" fillId="0" borderId="0">
      <alignment vertical="top"/>
    </xf>
    <xf numFmtId="37" fontId="104" fillId="0" borderId="0"/>
    <xf numFmtId="0" fontId="41" fillId="0" borderId="0">
      <alignment vertical="top"/>
    </xf>
    <xf numFmtId="0" fontId="41" fillId="0" borderId="0">
      <alignment vertical="top"/>
    </xf>
    <xf numFmtId="43" fontId="44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0" fontId="6" fillId="0" borderId="0"/>
    <xf numFmtId="0" fontId="41" fillId="0" borderId="0">
      <alignment vertical="top"/>
    </xf>
    <xf numFmtId="0" fontId="6" fillId="0" borderId="0"/>
    <xf numFmtId="43" fontId="6" fillId="0" borderId="0" applyFont="0" applyFill="0" applyBorder="0" applyAlignment="0" applyProtection="0"/>
    <xf numFmtId="0" fontId="5" fillId="43" borderId="0" applyNumberFormat="0" applyBorder="0" applyAlignment="0" applyProtection="0"/>
    <xf numFmtId="9" fontId="5" fillId="0" borderId="0" applyFont="0" applyFill="0" applyBorder="0" applyAlignment="0" applyProtection="0"/>
    <xf numFmtId="0" fontId="5" fillId="43" borderId="0" applyNumberFormat="0" applyBorder="0" applyAlignment="0" applyProtection="0"/>
    <xf numFmtId="0" fontId="41" fillId="0" borderId="0">
      <alignment vertical="top"/>
    </xf>
    <xf numFmtId="0" fontId="5" fillId="40" borderId="0" applyNumberFormat="0" applyBorder="0" applyAlignment="0" applyProtection="0"/>
    <xf numFmtId="0" fontId="6" fillId="0" borderId="0"/>
    <xf numFmtId="43" fontId="44" fillId="0" borderId="0" applyFont="0" applyFill="0" applyBorder="0" applyAlignment="0" applyProtection="0"/>
    <xf numFmtId="0" fontId="6" fillId="0" borderId="0"/>
    <xf numFmtId="0" fontId="35" fillId="53" borderId="0" applyNumberFormat="0" applyBorder="0" applyAlignment="0" applyProtection="0"/>
    <xf numFmtId="0" fontId="35" fillId="31" borderId="0" applyNumberFormat="0" applyBorder="0" applyAlignment="0" applyProtection="0"/>
    <xf numFmtId="43" fontId="44" fillId="0" borderId="0" applyFont="0" applyFill="0" applyBorder="0" applyAlignment="0" applyProtection="0"/>
    <xf numFmtId="0" fontId="5" fillId="42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41" fillId="0" borderId="0">
      <alignment vertical="top"/>
    </xf>
    <xf numFmtId="43" fontId="112" fillId="0" borderId="0" applyFont="0" applyFill="0" applyBorder="0" applyAlignment="0" applyProtection="0"/>
    <xf numFmtId="0" fontId="41" fillId="0" borderId="0">
      <alignment vertical="top"/>
    </xf>
    <xf numFmtId="0" fontId="5" fillId="0" borderId="0"/>
    <xf numFmtId="0" fontId="41" fillId="0" borderId="0">
      <alignment vertical="top"/>
    </xf>
    <xf numFmtId="0" fontId="41" fillId="0" borderId="0">
      <alignment vertical="top"/>
    </xf>
    <xf numFmtId="0" fontId="65" fillId="0" borderId="0"/>
    <xf numFmtId="0" fontId="44" fillId="43" borderId="0" applyNumberFormat="0" applyBorder="0" applyAlignment="0" applyProtection="0"/>
    <xf numFmtId="0" fontId="6" fillId="0" borderId="0"/>
    <xf numFmtId="0" fontId="41" fillId="0" borderId="0">
      <alignment vertical="top"/>
    </xf>
    <xf numFmtId="0" fontId="41" fillId="0" borderId="0">
      <alignment vertical="top"/>
    </xf>
    <xf numFmtId="43" fontId="41" fillId="0" borderId="0" applyFont="0" applyFill="0" applyBorder="0" applyAlignment="0" applyProtection="0">
      <alignment vertical="top"/>
    </xf>
    <xf numFmtId="0" fontId="41" fillId="0" borderId="0">
      <alignment vertical="top"/>
    </xf>
    <xf numFmtId="0" fontId="35" fillId="48" borderId="0" applyNumberFormat="0" applyBorder="0" applyAlignment="0" applyProtection="0"/>
    <xf numFmtId="0" fontId="6" fillId="0" borderId="0"/>
    <xf numFmtId="0" fontId="5" fillId="0" borderId="0"/>
    <xf numFmtId="0" fontId="6" fillId="0" borderId="0"/>
    <xf numFmtId="0" fontId="35" fillId="27" borderId="0" applyNumberFormat="0" applyBorder="0" applyAlignment="0" applyProtection="0"/>
    <xf numFmtId="167" fontId="101" fillId="0" borderId="0"/>
    <xf numFmtId="0" fontId="44" fillId="0" borderId="0"/>
    <xf numFmtId="43" fontId="41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/>
    <xf numFmtId="0" fontId="5" fillId="0" borderId="0"/>
    <xf numFmtId="0" fontId="41" fillId="0" borderId="0">
      <alignment vertical="top"/>
    </xf>
    <xf numFmtId="0" fontId="34" fillId="0" borderId="41" applyNumberFormat="0" applyFill="0" applyAlignment="0" applyProtection="0"/>
    <xf numFmtId="44" fontId="107" fillId="0" borderId="0" applyFont="0" applyFill="0" applyBorder="0" applyAlignment="0" applyProtection="0"/>
    <xf numFmtId="0" fontId="41" fillId="0" borderId="0">
      <alignment vertical="top"/>
    </xf>
    <xf numFmtId="0" fontId="99" fillId="0" borderId="0"/>
    <xf numFmtId="0" fontId="80" fillId="0" borderId="0"/>
    <xf numFmtId="43" fontId="6" fillId="0" borderId="0" applyFont="0" applyFill="0" applyBorder="0" applyAlignment="0" applyProtection="0"/>
    <xf numFmtId="43" fontId="111" fillId="0" borderId="0" applyFont="0" applyFill="0" applyBorder="0" applyAlignment="0" applyProtection="0"/>
    <xf numFmtId="0" fontId="6" fillId="0" borderId="0"/>
    <xf numFmtId="0" fontId="44" fillId="15" borderId="40" applyNumberFormat="0" applyFont="0" applyAlignment="0" applyProtection="0"/>
    <xf numFmtId="0" fontId="5" fillId="42" borderId="0" applyNumberFormat="0" applyBorder="0" applyAlignment="0" applyProtection="0"/>
    <xf numFmtId="37" fontId="104" fillId="0" borderId="0"/>
    <xf numFmtId="0" fontId="57" fillId="0" borderId="0"/>
    <xf numFmtId="0" fontId="111" fillId="0" borderId="0"/>
    <xf numFmtId="0" fontId="41" fillId="0" borderId="0">
      <alignment vertical="top"/>
    </xf>
    <xf numFmtId="0" fontId="41" fillId="0" borderId="0">
      <alignment vertical="top"/>
    </xf>
    <xf numFmtId="43" fontId="44" fillId="0" borderId="0" applyFont="0" applyFill="0" applyBorder="0" applyAlignment="0" applyProtection="0"/>
    <xf numFmtId="0" fontId="41" fillId="0" borderId="0">
      <alignment vertical="top"/>
    </xf>
    <xf numFmtId="44" fontId="44" fillId="0" borderId="0" applyFont="0" applyFill="0" applyBorder="0" applyAlignment="0" applyProtection="0"/>
    <xf numFmtId="0" fontId="41" fillId="0" borderId="0">
      <alignment vertical="top"/>
    </xf>
    <xf numFmtId="0" fontId="6" fillId="0" borderId="0"/>
    <xf numFmtId="0" fontId="82" fillId="0" borderId="0"/>
    <xf numFmtId="0" fontId="65" fillId="0" borderId="0"/>
    <xf numFmtId="0" fontId="35" fillId="51" borderId="0" applyNumberFormat="0" applyBorder="0" applyAlignment="0" applyProtection="0"/>
    <xf numFmtId="0" fontId="114" fillId="0" borderId="0"/>
    <xf numFmtId="0" fontId="5" fillId="48" borderId="0" applyNumberFormat="0" applyBorder="0" applyAlignment="0" applyProtection="0"/>
    <xf numFmtId="0" fontId="5" fillId="34" borderId="0" applyNumberFormat="0" applyBorder="0" applyAlignment="0" applyProtection="0"/>
    <xf numFmtId="43" fontId="6" fillId="0" borderId="0" applyFont="0" applyFill="0" applyBorder="0" applyAlignment="0" applyProtection="0"/>
    <xf numFmtId="0" fontId="41" fillId="0" borderId="0">
      <alignment vertical="top"/>
    </xf>
    <xf numFmtId="0" fontId="41" fillId="0" borderId="0">
      <alignment vertical="top"/>
    </xf>
    <xf numFmtId="0" fontId="6" fillId="0" borderId="0"/>
    <xf numFmtId="0" fontId="88" fillId="0" borderId="0"/>
    <xf numFmtId="0" fontId="41" fillId="0" borderId="0">
      <alignment vertical="top"/>
    </xf>
    <xf numFmtId="43" fontId="44" fillId="0" borderId="0" applyFont="0" applyFill="0" applyBorder="0" applyAlignment="0" applyProtection="0"/>
    <xf numFmtId="0" fontId="36" fillId="0" borderId="0"/>
    <xf numFmtId="43" fontId="41" fillId="0" borderId="0" applyFont="0" applyFill="0" applyBorder="0" applyAlignment="0" applyProtection="0">
      <alignment vertical="top"/>
    </xf>
    <xf numFmtId="0" fontId="41" fillId="0" borderId="0">
      <alignment vertical="top"/>
    </xf>
    <xf numFmtId="0" fontId="44" fillId="44" borderId="0" applyNumberFormat="0" applyBorder="0" applyAlignment="0" applyProtection="0"/>
    <xf numFmtId="0" fontId="5" fillId="38" borderId="0" applyNumberFormat="0" applyBorder="0" applyAlignment="0" applyProtection="0"/>
    <xf numFmtId="0" fontId="41" fillId="0" borderId="0"/>
    <xf numFmtId="0" fontId="35" fillId="27" borderId="0" applyNumberFormat="0" applyBorder="0" applyAlignment="0" applyProtection="0"/>
    <xf numFmtId="37" fontId="115" fillId="0" borderId="0"/>
    <xf numFmtId="0" fontId="98" fillId="0" borderId="0"/>
    <xf numFmtId="0" fontId="80" fillId="0" borderId="0"/>
    <xf numFmtId="0" fontId="115" fillId="0" borderId="0"/>
    <xf numFmtId="43" fontId="44" fillId="0" borderId="0" applyFont="0" applyFill="0" applyBorder="0" applyAlignment="0" applyProtection="0"/>
    <xf numFmtId="0" fontId="80" fillId="0" borderId="0"/>
    <xf numFmtId="0" fontId="5" fillId="0" borderId="0"/>
    <xf numFmtId="0" fontId="6" fillId="0" borderId="0"/>
    <xf numFmtId="0" fontId="35" fillId="53" borderId="0" applyNumberFormat="0" applyBorder="0" applyAlignment="0" applyProtection="0"/>
    <xf numFmtId="37" fontId="115" fillId="0" borderId="0"/>
    <xf numFmtId="0" fontId="97" fillId="0" borderId="0"/>
    <xf numFmtId="0" fontId="46" fillId="41" borderId="0" applyNumberFormat="0" applyBorder="0" applyAlignment="0" applyProtection="0"/>
    <xf numFmtId="0" fontId="6" fillId="0" borderId="0"/>
    <xf numFmtId="0" fontId="6" fillId="0" borderId="0"/>
    <xf numFmtId="0" fontId="41" fillId="0" borderId="0">
      <alignment vertical="top"/>
    </xf>
    <xf numFmtId="0" fontId="5" fillId="41" borderId="0" applyNumberFormat="0" applyBorder="0" applyAlignment="0" applyProtection="0"/>
    <xf numFmtId="0" fontId="41" fillId="0" borderId="0">
      <alignment vertical="top"/>
    </xf>
    <xf numFmtId="0" fontId="45" fillId="52" borderId="0" applyNumberFormat="0" applyBorder="0" applyAlignment="0" applyProtection="0"/>
    <xf numFmtId="0" fontId="5" fillId="41" borderId="0" applyNumberFormat="0" applyBorder="0" applyAlignment="0" applyProtection="0"/>
    <xf numFmtId="0" fontId="41" fillId="0" borderId="0">
      <alignment vertical="top"/>
    </xf>
    <xf numFmtId="0" fontId="41" fillId="0" borderId="0">
      <alignment vertical="top"/>
    </xf>
    <xf numFmtId="0" fontId="45" fillId="53" borderId="0" applyNumberFormat="0" applyBorder="0" applyAlignment="0" applyProtection="0"/>
    <xf numFmtId="0" fontId="6" fillId="61" borderId="48" applyNumberFormat="0" applyFont="0" applyAlignment="0" applyProtection="0"/>
    <xf numFmtId="0" fontId="107" fillId="0" borderId="0"/>
    <xf numFmtId="0" fontId="45" fillId="51" borderId="0" applyNumberFormat="0" applyBorder="0" applyAlignment="0" applyProtection="0"/>
    <xf numFmtId="43" fontId="44" fillId="0" borderId="0" applyFont="0" applyFill="0" applyBorder="0" applyAlignment="0" applyProtection="0"/>
    <xf numFmtId="0" fontId="35" fillId="51" borderId="0" applyNumberFormat="0" applyBorder="0" applyAlignment="0" applyProtection="0"/>
    <xf numFmtId="0" fontId="43" fillId="0" borderId="0"/>
    <xf numFmtId="0" fontId="5" fillId="27" borderId="0" applyNumberFormat="0" applyBorder="0" applyAlignment="0" applyProtection="0"/>
    <xf numFmtId="37" fontId="115" fillId="0" borderId="0"/>
    <xf numFmtId="0" fontId="41" fillId="0" borderId="0">
      <alignment vertical="top"/>
    </xf>
    <xf numFmtId="0" fontId="41" fillId="0" borderId="0">
      <alignment vertical="top"/>
    </xf>
    <xf numFmtId="3" fontId="6" fillId="0" borderId="0"/>
    <xf numFmtId="0" fontId="35" fillId="53" borderId="0" applyNumberFormat="0" applyBorder="0" applyAlignment="0" applyProtection="0"/>
    <xf numFmtId="0" fontId="35" fillId="27" borderId="0" applyNumberFormat="0" applyBorder="0" applyAlignment="0" applyProtection="0"/>
    <xf numFmtId="43" fontId="44" fillId="0" borderId="0" applyFont="0" applyFill="0" applyBorder="0" applyAlignment="0" applyProtection="0"/>
    <xf numFmtId="0" fontId="6" fillId="0" borderId="0"/>
    <xf numFmtId="0" fontId="44" fillId="0" borderId="0"/>
    <xf numFmtId="44" fontId="41" fillId="0" borderId="0" applyFont="0" applyFill="0" applyBorder="0" applyAlignment="0" applyProtection="0">
      <alignment vertical="top"/>
    </xf>
    <xf numFmtId="0" fontId="44" fillId="15" borderId="40" applyNumberFormat="0" applyFont="0" applyAlignment="0" applyProtection="0"/>
    <xf numFmtId="0" fontId="44" fillId="0" borderId="0"/>
    <xf numFmtId="0" fontId="5" fillId="42" borderId="0" applyNumberFormat="0" applyBorder="0" applyAlignment="0" applyProtection="0"/>
    <xf numFmtId="0" fontId="41" fillId="0" borderId="0">
      <alignment vertical="top"/>
    </xf>
    <xf numFmtId="0" fontId="45" fillId="48" borderId="0" applyNumberFormat="0" applyBorder="0" applyAlignment="0" applyProtection="0"/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169" fontId="6" fillId="0" borderId="0" applyFont="0" applyFill="0" applyBorder="0" applyAlignment="0" applyProtection="0"/>
    <xf numFmtId="0" fontId="5" fillId="43" borderId="0" applyNumberFormat="0" applyBorder="0" applyAlignment="0" applyProtection="0"/>
    <xf numFmtId="0" fontId="5" fillId="41" borderId="0" applyNumberFormat="0" applyBorder="0" applyAlignment="0" applyProtection="0"/>
    <xf numFmtId="0" fontId="44" fillId="15" borderId="40" applyNumberFormat="0" applyFont="0" applyAlignment="0" applyProtection="0"/>
    <xf numFmtId="0" fontId="5" fillId="0" borderId="0"/>
    <xf numFmtId="0" fontId="5" fillId="43" borderId="0" applyNumberFormat="0" applyBorder="0" applyAlignment="0" applyProtection="0"/>
    <xf numFmtId="0" fontId="44" fillId="15" borderId="40" applyNumberFormat="0" applyFont="0" applyAlignment="0" applyProtection="0"/>
    <xf numFmtId="43" fontId="44" fillId="0" borderId="0" applyFont="0" applyFill="0" applyBorder="0" applyAlignment="0" applyProtection="0"/>
    <xf numFmtId="0" fontId="94" fillId="0" borderId="0"/>
    <xf numFmtId="0" fontId="115" fillId="0" borderId="0"/>
    <xf numFmtId="0" fontId="6" fillId="0" borderId="0"/>
    <xf numFmtId="0" fontId="41" fillId="0" borderId="0">
      <alignment vertical="top"/>
    </xf>
    <xf numFmtId="43" fontId="6" fillId="0" borderId="0" applyFont="0" applyFill="0" applyBorder="0" applyAlignment="0" applyProtection="0"/>
    <xf numFmtId="0" fontId="99" fillId="0" borderId="0"/>
    <xf numFmtId="44" fontId="58" fillId="0" borderId="0" applyFont="0" applyFill="0" applyBorder="0" applyAlignment="0" applyProtection="0"/>
    <xf numFmtId="37" fontId="104" fillId="0" borderId="0"/>
    <xf numFmtId="0" fontId="44" fillId="43" borderId="0" applyNumberFormat="0" applyBorder="0" applyAlignment="0" applyProtection="0"/>
    <xf numFmtId="0" fontId="41" fillId="0" borderId="0">
      <alignment vertical="top"/>
    </xf>
    <xf numFmtId="0" fontId="41" fillId="0" borderId="0">
      <alignment vertical="top"/>
    </xf>
    <xf numFmtId="0" fontId="6" fillId="0" borderId="0"/>
    <xf numFmtId="0" fontId="41" fillId="0" borderId="0">
      <alignment vertical="top"/>
    </xf>
    <xf numFmtId="44" fontId="43" fillId="0" borderId="0" applyFont="0" applyFill="0" applyBorder="0" applyAlignment="0" applyProtection="0"/>
    <xf numFmtId="0" fontId="44" fillId="40" borderId="0" applyNumberFormat="0" applyBorder="0" applyAlignment="0" applyProtection="0"/>
    <xf numFmtId="43" fontId="44" fillId="0" borderId="0" applyFont="0" applyFill="0" applyBorder="0" applyAlignment="0" applyProtection="0"/>
    <xf numFmtId="0" fontId="41" fillId="0" borderId="0">
      <alignment vertical="top"/>
    </xf>
    <xf numFmtId="0" fontId="41" fillId="0" borderId="0">
      <alignment vertical="top"/>
    </xf>
    <xf numFmtId="0" fontId="10" fillId="0" borderId="0"/>
    <xf numFmtId="43" fontId="6" fillId="0" borderId="0" applyFont="0" applyFill="0" applyBorder="0" applyAlignment="0" applyProtection="0"/>
    <xf numFmtId="0" fontId="41" fillId="0" borderId="0">
      <alignment vertical="top"/>
    </xf>
    <xf numFmtId="0" fontId="6" fillId="0" borderId="0"/>
    <xf numFmtId="43" fontId="44" fillId="0" borderId="0" applyFont="0" applyFill="0" applyBorder="0" applyAlignment="0" applyProtection="0"/>
    <xf numFmtId="0" fontId="6" fillId="0" borderId="0"/>
    <xf numFmtId="0" fontId="5" fillId="0" borderId="0"/>
    <xf numFmtId="0" fontId="5" fillId="43" borderId="0" applyNumberFormat="0" applyBorder="0" applyAlignment="0" applyProtection="0"/>
    <xf numFmtId="0" fontId="116" fillId="0" borderId="0"/>
    <xf numFmtId="0" fontId="5" fillId="41" borderId="0" applyNumberFormat="0" applyBorder="0" applyAlignment="0" applyProtection="0"/>
    <xf numFmtId="0" fontId="41" fillId="0" borderId="0">
      <alignment vertical="top"/>
    </xf>
    <xf numFmtId="0" fontId="6" fillId="0" borderId="0"/>
    <xf numFmtId="43" fontId="6" fillId="0" borderId="0" applyFont="0" applyFill="0" applyBorder="0" applyAlignment="0" applyProtection="0"/>
    <xf numFmtId="167" fontId="5" fillId="0" borderId="0"/>
    <xf numFmtId="0" fontId="6" fillId="0" borderId="0"/>
    <xf numFmtId="0" fontId="44" fillId="15" borderId="40" applyNumberFormat="0" applyFont="0" applyAlignment="0" applyProtection="0"/>
    <xf numFmtId="43" fontId="100" fillId="0" borderId="0" applyFont="0" applyFill="0" applyBorder="0" applyAlignment="0" applyProtection="0"/>
    <xf numFmtId="0" fontId="6" fillId="0" borderId="0"/>
    <xf numFmtId="0" fontId="41" fillId="0" borderId="0">
      <alignment vertical="top"/>
    </xf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6" fillId="0" borderId="0"/>
    <xf numFmtId="0" fontId="44" fillId="40" borderId="0" applyNumberFormat="0" applyBorder="0" applyAlignment="0" applyProtection="0"/>
    <xf numFmtId="43" fontId="107" fillId="0" borderId="0" applyFont="0" applyFill="0" applyBorder="0" applyAlignment="0" applyProtection="0"/>
    <xf numFmtId="0" fontId="35" fillId="39" borderId="0" applyNumberFormat="0" applyBorder="0" applyAlignment="0" applyProtection="0"/>
    <xf numFmtId="0" fontId="35" fillId="53" borderId="0" applyNumberFormat="0" applyBorder="0" applyAlignment="0" applyProtection="0"/>
    <xf numFmtId="0" fontId="5" fillId="0" borderId="0"/>
    <xf numFmtId="43" fontId="44" fillId="0" borderId="0" applyFont="0" applyFill="0" applyBorder="0" applyAlignment="0" applyProtection="0"/>
    <xf numFmtId="0" fontId="44" fillId="61" borderId="48" applyNumberFormat="0" applyFont="0" applyAlignment="0" applyProtection="0"/>
    <xf numFmtId="44" fontId="44" fillId="0" borderId="0" applyFont="0" applyFill="0" applyBorder="0" applyAlignment="0" applyProtection="0"/>
    <xf numFmtId="0" fontId="6" fillId="0" borderId="0"/>
    <xf numFmtId="0" fontId="35" fillId="53" borderId="0" applyNumberFormat="0" applyBorder="0" applyAlignment="0" applyProtection="0"/>
    <xf numFmtId="0" fontId="83" fillId="0" borderId="0"/>
    <xf numFmtId="0" fontId="44" fillId="0" borderId="0"/>
    <xf numFmtId="43" fontId="43" fillId="0" borderId="0" applyFont="0" applyFill="0" applyBorder="0" applyAlignment="0" applyProtection="0"/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169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5" fillId="10" borderId="0" applyNumberFormat="0" applyBorder="0" applyAlignment="0" applyProtection="0"/>
    <xf numFmtId="0" fontId="41" fillId="0" borderId="0">
      <alignment vertical="top"/>
    </xf>
    <xf numFmtId="0" fontId="58" fillId="0" borderId="0"/>
    <xf numFmtId="0" fontId="44" fillId="15" borderId="40" applyNumberFormat="0" applyFont="0" applyAlignment="0" applyProtection="0"/>
    <xf numFmtId="0" fontId="6" fillId="0" borderId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0" fontId="99" fillId="0" borderId="0"/>
    <xf numFmtId="0" fontId="41" fillId="0" borderId="0">
      <alignment vertical="top"/>
    </xf>
    <xf numFmtId="0" fontId="6" fillId="0" borderId="0"/>
    <xf numFmtId="0" fontId="41" fillId="0" borderId="0">
      <alignment vertical="top"/>
    </xf>
    <xf numFmtId="0" fontId="21" fillId="0" borderId="33" applyNumberFormat="0" applyFill="0" applyAlignment="0" applyProtection="0"/>
    <xf numFmtId="0" fontId="35" fillId="48" borderId="0" applyNumberFormat="0" applyBorder="0" applyAlignment="0" applyProtection="0"/>
    <xf numFmtId="0" fontId="87" fillId="0" borderId="0"/>
    <xf numFmtId="0" fontId="41" fillId="0" borderId="0">
      <alignment vertical="top"/>
    </xf>
    <xf numFmtId="43" fontId="113" fillId="0" borderId="0" applyFont="0" applyFill="0" applyBorder="0" applyAlignment="0" applyProtection="0"/>
    <xf numFmtId="0" fontId="41" fillId="0" borderId="0">
      <alignment vertical="top"/>
    </xf>
    <xf numFmtId="43" fontId="41" fillId="0" borderId="0" applyFont="0" applyFill="0" applyBorder="0" applyAlignment="0" applyProtection="0">
      <alignment vertical="top"/>
    </xf>
    <xf numFmtId="14" fontId="6" fillId="0" borderId="0"/>
    <xf numFmtId="0" fontId="41" fillId="0" borderId="0">
      <alignment vertical="top"/>
    </xf>
    <xf numFmtId="0" fontId="35" fillId="51" borderId="0" applyNumberFormat="0" applyBorder="0" applyAlignment="0" applyProtection="0"/>
    <xf numFmtId="0" fontId="41" fillId="0" borderId="0">
      <alignment vertical="top"/>
    </xf>
    <xf numFmtId="0" fontId="6" fillId="0" borderId="0"/>
    <xf numFmtId="0" fontId="5" fillId="41" borderId="0" applyNumberFormat="0" applyBorder="0" applyAlignment="0" applyProtection="0"/>
    <xf numFmtId="43" fontId="5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6" fillId="0" borderId="0"/>
    <xf numFmtId="0" fontId="41" fillId="0" borderId="0">
      <alignment vertical="top"/>
    </xf>
    <xf numFmtId="0" fontId="41" fillId="0" borderId="0">
      <alignment vertical="top"/>
    </xf>
    <xf numFmtId="0" fontId="44" fillId="48" borderId="0" applyNumberFormat="0" applyBorder="0" applyAlignment="0" applyProtection="0"/>
    <xf numFmtId="0" fontId="41" fillId="0" borderId="0">
      <alignment vertical="top"/>
    </xf>
    <xf numFmtId="0" fontId="5" fillId="0" borderId="0"/>
    <xf numFmtId="0" fontId="41" fillId="0" borderId="0">
      <alignment vertical="top"/>
    </xf>
    <xf numFmtId="0" fontId="44" fillId="15" borderId="40" applyNumberFormat="0" applyFont="0" applyAlignment="0" applyProtection="0"/>
    <xf numFmtId="0" fontId="41" fillId="0" borderId="0">
      <alignment vertical="top"/>
    </xf>
    <xf numFmtId="0" fontId="41" fillId="0" borderId="0">
      <alignment vertical="top"/>
    </xf>
    <xf numFmtId="169" fontId="6" fillId="0" borderId="0" applyFont="0" applyFill="0" applyBorder="0" applyAlignment="0" applyProtection="0"/>
    <xf numFmtId="0" fontId="6" fillId="0" borderId="0"/>
    <xf numFmtId="0" fontId="5" fillId="40" borderId="0" applyNumberFormat="0" applyBorder="0" applyAlignment="0" applyProtection="0"/>
    <xf numFmtId="0" fontId="5" fillId="48" borderId="0" applyNumberFormat="0" applyBorder="0" applyAlignment="0" applyProtection="0"/>
    <xf numFmtId="0" fontId="41" fillId="0" borderId="0">
      <alignment vertical="top"/>
    </xf>
    <xf numFmtId="43" fontId="44" fillId="0" borderId="0" applyFont="0" applyFill="0" applyBorder="0" applyAlignment="0" applyProtection="0"/>
    <xf numFmtId="0" fontId="43" fillId="0" borderId="0"/>
    <xf numFmtId="0" fontId="6" fillId="0" borderId="0"/>
    <xf numFmtId="0" fontId="41" fillId="0" borderId="0">
      <alignment vertical="top"/>
    </xf>
    <xf numFmtId="0" fontId="6" fillId="0" borderId="0"/>
    <xf numFmtId="0" fontId="5" fillId="26" borderId="0" applyNumberFormat="0" applyBorder="0" applyAlignment="0" applyProtection="0"/>
    <xf numFmtId="0" fontId="41" fillId="0" borderId="0">
      <alignment vertical="top"/>
    </xf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41" fillId="0" borderId="0">
      <alignment vertical="top"/>
    </xf>
    <xf numFmtId="0" fontId="6" fillId="0" borderId="0"/>
    <xf numFmtId="0" fontId="6" fillId="0" borderId="0"/>
    <xf numFmtId="0" fontId="65" fillId="0" borderId="0"/>
    <xf numFmtId="0" fontId="5" fillId="0" borderId="0"/>
    <xf numFmtId="9" fontId="44" fillId="0" borderId="0" applyFont="0" applyFill="0" applyBorder="0" applyAlignment="0" applyProtection="0"/>
    <xf numFmtId="0" fontId="85" fillId="0" borderId="0"/>
    <xf numFmtId="0" fontId="35" fillId="51" borderId="0" applyNumberFormat="0" applyBorder="0" applyAlignment="0" applyProtection="0"/>
    <xf numFmtId="0" fontId="41" fillId="0" borderId="0">
      <alignment vertical="top"/>
    </xf>
    <xf numFmtId="0" fontId="114" fillId="0" borderId="0"/>
    <xf numFmtId="0" fontId="84" fillId="0" borderId="0"/>
    <xf numFmtId="0" fontId="41" fillId="0" borderId="0">
      <alignment vertical="top"/>
    </xf>
    <xf numFmtId="0" fontId="80" fillId="0" borderId="0"/>
    <xf numFmtId="9" fontId="44" fillId="0" borderId="0" applyFont="0" applyFill="0" applyBorder="0" applyAlignment="0" applyProtection="0"/>
    <xf numFmtId="0" fontId="5" fillId="43" borderId="0" applyNumberFormat="0" applyBorder="0" applyAlignment="0" applyProtection="0"/>
    <xf numFmtId="0" fontId="41" fillId="0" borderId="0">
      <alignment vertical="top"/>
    </xf>
    <xf numFmtId="0" fontId="43" fillId="0" borderId="0"/>
    <xf numFmtId="0" fontId="41" fillId="0" borderId="0">
      <alignment vertical="top"/>
    </xf>
    <xf numFmtId="0" fontId="6" fillId="0" borderId="0"/>
    <xf numFmtId="43" fontId="58" fillId="0" borderId="0" applyFont="0" applyFill="0" applyBorder="0" applyAlignment="0" applyProtection="0"/>
    <xf numFmtId="0" fontId="41" fillId="0" borderId="0">
      <alignment vertical="top"/>
    </xf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4" fillId="0" borderId="0"/>
    <xf numFmtId="0" fontId="35" fillId="48" borderId="0" applyNumberFormat="0" applyBorder="0" applyAlignment="0" applyProtection="0"/>
    <xf numFmtId="0" fontId="107" fillId="0" borderId="0"/>
    <xf numFmtId="0" fontId="5" fillId="0" borderId="0"/>
    <xf numFmtId="0" fontId="6" fillId="0" borderId="0"/>
    <xf numFmtId="0" fontId="5" fillId="48" borderId="0" applyNumberFormat="0" applyBorder="0" applyAlignment="0" applyProtection="0"/>
    <xf numFmtId="0" fontId="6" fillId="0" borderId="0"/>
    <xf numFmtId="0" fontId="6" fillId="0" borderId="0"/>
    <xf numFmtId="43" fontId="44" fillId="0" borderId="0" applyFont="0" applyFill="0" applyBorder="0" applyAlignment="0" applyProtection="0"/>
    <xf numFmtId="0" fontId="5" fillId="4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>
      <alignment vertical="top"/>
    </xf>
    <xf numFmtId="0" fontId="80" fillId="0" borderId="0"/>
    <xf numFmtId="0" fontId="6" fillId="61" borderId="48" applyNumberFormat="0" applyFont="0" applyAlignment="0" applyProtection="0"/>
    <xf numFmtId="0" fontId="41" fillId="0" borderId="0"/>
    <xf numFmtId="0" fontId="5" fillId="39" borderId="0" applyNumberFormat="0" applyBorder="0" applyAlignment="0" applyProtection="0"/>
    <xf numFmtId="43" fontId="41" fillId="0" borderId="0" applyFont="0" applyFill="0" applyBorder="0" applyAlignment="0" applyProtection="0">
      <alignment vertical="top"/>
    </xf>
    <xf numFmtId="0" fontId="6" fillId="0" borderId="0"/>
    <xf numFmtId="0" fontId="83" fillId="0" borderId="0"/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6" fillId="0" borderId="0"/>
    <xf numFmtId="44" fontId="44" fillId="0" borderId="0" applyFont="0" applyFill="0" applyBorder="0" applyAlignment="0" applyProtection="0"/>
    <xf numFmtId="0" fontId="5" fillId="40" borderId="0" applyNumberFormat="0" applyBorder="0" applyAlignment="0" applyProtection="0"/>
    <xf numFmtId="44" fontId="44" fillId="0" borderId="0" applyFont="0" applyFill="0" applyBorder="0" applyAlignment="0" applyProtection="0"/>
    <xf numFmtId="0" fontId="82" fillId="0" borderId="0"/>
    <xf numFmtId="0" fontId="57" fillId="0" borderId="0"/>
    <xf numFmtId="0" fontId="41" fillId="0" borderId="0">
      <alignment vertical="top"/>
    </xf>
    <xf numFmtId="0" fontId="35" fillId="48" borderId="0" applyNumberFormat="0" applyBorder="0" applyAlignment="0" applyProtection="0"/>
    <xf numFmtId="0" fontId="6" fillId="0" borderId="0"/>
    <xf numFmtId="0" fontId="109" fillId="0" borderId="0"/>
    <xf numFmtId="0" fontId="65" fillId="0" borderId="0"/>
    <xf numFmtId="0" fontId="35" fillId="31" borderId="0" applyNumberFormat="0" applyBorder="0" applyAlignment="0" applyProtection="0"/>
    <xf numFmtId="0" fontId="6" fillId="0" borderId="0"/>
    <xf numFmtId="0" fontId="5" fillId="41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6" fillId="0" borderId="0"/>
    <xf numFmtId="0" fontId="6" fillId="0" borderId="0"/>
    <xf numFmtId="43" fontId="109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0" fontId="6" fillId="0" borderId="0"/>
    <xf numFmtId="0" fontId="45" fillId="51" borderId="0" applyNumberFormat="0" applyBorder="0" applyAlignment="0" applyProtection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1" fillId="0" borderId="0">
      <alignment vertical="top"/>
    </xf>
    <xf numFmtId="5" fontId="6" fillId="0" borderId="0"/>
    <xf numFmtId="0" fontId="41" fillId="0" borderId="0">
      <alignment vertical="top"/>
    </xf>
    <xf numFmtId="0" fontId="41" fillId="0" borderId="0">
      <alignment vertical="top"/>
    </xf>
    <xf numFmtId="43" fontId="6" fillId="0" borderId="0" applyFont="0" applyFill="0" applyBorder="0" applyAlignment="0" applyProtection="0"/>
    <xf numFmtId="0" fontId="107" fillId="0" borderId="0"/>
    <xf numFmtId="0" fontId="6" fillId="0" borderId="0"/>
    <xf numFmtId="0" fontId="6" fillId="0" borderId="0"/>
    <xf numFmtId="0" fontId="44" fillId="42" borderId="0" applyNumberFormat="0" applyBorder="0" applyAlignment="0" applyProtection="0"/>
    <xf numFmtId="0" fontId="5" fillId="40" borderId="0" applyNumberFormat="0" applyBorder="0" applyAlignment="0" applyProtection="0"/>
    <xf numFmtId="0" fontId="41" fillId="0" borderId="0">
      <alignment vertical="top"/>
    </xf>
    <xf numFmtId="43" fontId="44" fillId="0" borderId="0" applyFont="0" applyFill="0" applyBorder="0" applyAlignment="0" applyProtection="0"/>
    <xf numFmtId="0" fontId="80" fillId="0" borderId="0"/>
    <xf numFmtId="0" fontId="44" fillId="45" borderId="0" applyNumberFormat="0" applyBorder="0" applyAlignment="0" applyProtection="0"/>
    <xf numFmtId="0" fontId="5" fillId="0" borderId="0"/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4" fillId="0" borderId="0"/>
    <xf numFmtId="0" fontId="6" fillId="0" borderId="0"/>
    <xf numFmtId="43" fontId="6" fillId="0" borderId="0" applyFont="0" applyFill="0" applyBorder="0" applyAlignment="0" applyProtection="0"/>
    <xf numFmtId="0" fontId="44" fillId="0" borderId="0"/>
    <xf numFmtId="0" fontId="41" fillId="0" borderId="0">
      <alignment vertical="top"/>
    </xf>
    <xf numFmtId="0" fontId="114" fillId="0" borderId="0"/>
    <xf numFmtId="43" fontId="6" fillId="0" borderId="0" applyFont="0" applyFill="0" applyBorder="0" applyAlignment="0" applyProtection="0"/>
    <xf numFmtId="0" fontId="41" fillId="0" borderId="0">
      <alignment vertical="top"/>
    </xf>
    <xf numFmtId="44" fontId="112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41" fillId="0" borderId="0">
      <alignment vertical="top"/>
    </xf>
    <xf numFmtId="0" fontId="103" fillId="0" borderId="0"/>
    <xf numFmtId="0" fontId="5" fillId="0" borderId="0"/>
    <xf numFmtId="0" fontId="41" fillId="0" borderId="0">
      <alignment vertical="top"/>
    </xf>
    <xf numFmtId="0" fontId="41" fillId="0" borderId="0">
      <alignment vertical="top"/>
    </xf>
    <xf numFmtId="0" fontId="5" fillId="0" borderId="0"/>
    <xf numFmtId="0" fontId="99" fillId="0" borderId="0"/>
    <xf numFmtId="0" fontId="6" fillId="0" borderId="0"/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5" fillId="0" borderId="0"/>
    <xf numFmtId="0" fontId="41" fillId="0" borderId="0">
      <alignment vertical="top"/>
    </xf>
    <xf numFmtId="0" fontId="5" fillId="40" borderId="0" applyNumberFormat="0" applyBorder="0" applyAlignment="0" applyProtection="0"/>
    <xf numFmtId="0" fontId="58" fillId="0" borderId="0"/>
    <xf numFmtId="0" fontId="6" fillId="0" borderId="0"/>
    <xf numFmtId="0" fontId="45" fillId="48" borderId="0" applyNumberFormat="0" applyBorder="0" applyAlignment="0" applyProtection="0"/>
    <xf numFmtId="0" fontId="44" fillId="15" borderId="40" applyNumberFormat="0" applyFont="0" applyAlignment="0" applyProtection="0"/>
    <xf numFmtId="0" fontId="41" fillId="0" borderId="0">
      <alignment vertical="top"/>
    </xf>
    <xf numFmtId="0" fontId="5" fillId="0" borderId="0"/>
    <xf numFmtId="0" fontId="41" fillId="0" borderId="0">
      <alignment vertical="top"/>
    </xf>
    <xf numFmtId="0" fontId="41" fillId="0" borderId="0">
      <alignment vertical="top"/>
    </xf>
    <xf numFmtId="0" fontId="6" fillId="0" borderId="0"/>
    <xf numFmtId="0" fontId="6" fillId="0" borderId="0"/>
    <xf numFmtId="0" fontId="6" fillId="61" borderId="48" applyNumberFormat="0" applyFont="0" applyAlignment="0" applyProtection="0"/>
    <xf numFmtId="0" fontId="41" fillId="0" borderId="0">
      <alignment vertical="top"/>
    </xf>
    <xf numFmtId="0" fontId="114" fillId="0" borderId="0"/>
    <xf numFmtId="0" fontId="6" fillId="0" borderId="0"/>
    <xf numFmtId="0" fontId="5" fillId="18" borderId="0" applyNumberFormat="0" applyBorder="0" applyAlignment="0" applyProtection="0"/>
    <xf numFmtId="43" fontId="58" fillId="0" borderId="0" applyFont="0" applyFill="0" applyBorder="0" applyAlignment="0" applyProtection="0"/>
    <xf numFmtId="43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89" fillId="0" borderId="0"/>
    <xf numFmtId="44" fontId="44" fillId="0" borderId="0" applyFont="0" applyFill="0" applyBorder="0" applyAlignment="0" applyProtection="0"/>
    <xf numFmtId="0" fontId="41" fillId="0" borderId="0">
      <alignment vertical="top"/>
    </xf>
    <xf numFmtId="0" fontId="43" fillId="0" borderId="0"/>
    <xf numFmtId="0" fontId="35" fillId="39" borderId="0" applyNumberFormat="0" applyBorder="0" applyAlignment="0" applyProtection="0"/>
    <xf numFmtId="0" fontId="41" fillId="0" borderId="0">
      <alignment vertical="top"/>
    </xf>
    <xf numFmtId="44" fontId="44" fillId="0" borderId="0" applyFont="0" applyFill="0" applyBorder="0" applyAlignment="0" applyProtection="0"/>
    <xf numFmtId="0" fontId="41" fillId="0" borderId="0">
      <alignment vertical="top"/>
    </xf>
    <xf numFmtId="0" fontId="6" fillId="0" borderId="0"/>
    <xf numFmtId="0" fontId="41" fillId="0" borderId="0">
      <alignment vertical="top"/>
    </xf>
    <xf numFmtId="0" fontId="5" fillId="35" borderId="0" applyNumberFormat="0" applyBorder="0" applyAlignment="0" applyProtection="0"/>
    <xf numFmtId="0" fontId="6" fillId="0" borderId="0"/>
    <xf numFmtId="43" fontId="43" fillId="0" borderId="0" applyFont="0" applyFill="0" applyBorder="0" applyAlignment="0" applyProtection="0"/>
    <xf numFmtId="0" fontId="44" fillId="15" borderId="40" applyNumberFormat="0" applyFont="0" applyAlignment="0" applyProtection="0"/>
    <xf numFmtId="0" fontId="44" fillId="15" borderId="40" applyNumberFormat="0" applyFont="0" applyAlignment="0" applyProtection="0"/>
    <xf numFmtId="0" fontId="44" fillId="15" borderId="40" applyNumberFormat="0" applyFont="0" applyAlignment="0" applyProtection="0"/>
    <xf numFmtId="0" fontId="6" fillId="61" borderId="48" applyNumberFormat="0" applyFont="0" applyAlignment="0" applyProtection="0"/>
    <xf numFmtId="0" fontId="6" fillId="61" borderId="48" applyNumberFormat="0" applyFont="0" applyAlignment="0" applyProtection="0"/>
    <xf numFmtId="0" fontId="44" fillId="15" borderId="40" applyNumberFormat="0" applyFont="0" applyAlignment="0" applyProtection="0"/>
    <xf numFmtId="0" fontId="44" fillId="15" borderId="40" applyNumberFormat="0" applyFont="0" applyAlignment="0" applyProtection="0"/>
    <xf numFmtId="0" fontId="6" fillId="61" borderId="48" applyNumberFormat="0" applyFont="0" applyAlignment="0" applyProtection="0"/>
    <xf numFmtId="0" fontId="6" fillId="61" borderId="48" applyNumberFormat="0" applyFont="0" applyAlignment="0" applyProtection="0"/>
    <xf numFmtId="0" fontId="44" fillId="15" borderId="40" applyNumberFormat="0" applyFont="0" applyAlignment="0" applyProtection="0"/>
    <xf numFmtId="0" fontId="44" fillId="15" borderId="40" applyNumberFormat="0" applyFont="0" applyAlignment="0" applyProtection="0"/>
    <xf numFmtId="0" fontId="44" fillId="15" borderId="40" applyNumberFormat="0" applyFont="0" applyAlignment="0" applyProtection="0"/>
    <xf numFmtId="0" fontId="44" fillId="15" borderId="40" applyNumberFormat="0" applyFont="0" applyAlignment="0" applyProtection="0"/>
    <xf numFmtId="0" fontId="44" fillId="15" borderId="40" applyNumberFormat="0" applyFont="0" applyAlignment="0" applyProtection="0"/>
    <xf numFmtId="16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8" fillId="0" borderId="0"/>
    <xf numFmtId="0" fontId="80" fillId="0" borderId="0"/>
    <xf numFmtId="0" fontId="82" fillId="0" borderId="0"/>
    <xf numFmtId="0" fontId="81" fillId="0" borderId="0"/>
    <xf numFmtId="0" fontId="119" fillId="0" borderId="0"/>
    <xf numFmtId="0" fontId="85" fillId="0" borderId="0"/>
    <xf numFmtId="0" fontId="119" fillId="0" borderId="0"/>
    <xf numFmtId="0" fontId="85" fillId="0" borderId="0"/>
    <xf numFmtId="0" fontId="119" fillId="0" borderId="0"/>
    <xf numFmtId="0" fontId="85" fillId="0" borderId="0"/>
    <xf numFmtId="0" fontId="120" fillId="0" borderId="0"/>
    <xf numFmtId="0" fontId="121" fillId="0" borderId="0"/>
    <xf numFmtId="0" fontId="122" fillId="0" borderId="0"/>
    <xf numFmtId="0" fontId="87" fillId="0" borderId="0"/>
    <xf numFmtId="0" fontId="123" fillId="0" borderId="0"/>
    <xf numFmtId="0" fontId="88" fillId="0" borderId="0"/>
    <xf numFmtId="0" fontId="124" fillId="0" borderId="0"/>
    <xf numFmtId="0" fontId="89" fillId="0" borderId="0"/>
    <xf numFmtId="0" fontId="125" fillId="0" borderId="0"/>
    <xf numFmtId="0" fontId="90" fillId="0" borderId="0"/>
    <xf numFmtId="0" fontId="126" fillId="0" borderId="0"/>
    <xf numFmtId="0" fontId="83" fillId="0" borderId="0"/>
    <xf numFmtId="0" fontId="127" fillId="0" borderId="0"/>
    <xf numFmtId="0" fontId="91" fillId="0" borderId="0"/>
    <xf numFmtId="0" fontId="126" fillId="0" borderId="0"/>
    <xf numFmtId="0" fontId="82" fillId="0" borderId="0"/>
    <xf numFmtId="0" fontId="118" fillId="0" borderId="0"/>
    <xf numFmtId="0" fontId="80" fillId="0" borderId="0"/>
    <xf numFmtId="0" fontId="128" fillId="0" borderId="0"/>
    <xf numFmtId="0" fontId="129" fillId="0" borderId="0"/>
    <xf numFmtId="0" fontId="5" fillId="0" borderId="0"/>
    <xf numFmtId="0" fontId="130" fillId="0" borderId="0"/>
    <xf numFmtId="0" fontId="94" fillId="0" borderId="0"/>
    <xf numFmtId="0" fontId="131" fillId="0" borderId="0"/>
    <xf numFmtId="0" fontId="95" fillId="0" borderId="0"/>
    <xf numFmtId="0" fontId="132" fillId="0" borderId="0"/>
    <xf numFmtId="0" fontId="96" fillId="0" borderId="0"/>
    <xf numFmtId="0" fontId="133" fillId="0" borderId="0"/>
    <xf numFmtId="0" fontId="97" fillId="0" borderId="0"/>
    <xf numFmtId="0" fontId="134" fillId="0" borderId="0"/>
    <xf numFmtId="0" fontId="135" fillId="0" borderId="0"/>
    <xf numFmtId="0" fontId="80" fillId="0" borderId="0"/>
    <xf numFmtId="0" fontId="136" fillId="0" borderId="0"/>
    <xf numFmtId="0" fontId="137" fillId="0" borderId="0"/>
    <xf numFmtId="0" fontId="80" fillId="0" borderId="0"/>
    <xf numFmtId="0" fontId="138" fillId="0" borderId="0"/>
    <xf numFmtId="0" fontId="139" fillId="0" borderId="0"/>
    <xf numFmtId="0" fontId="80" fillId="0" borderId="0"/>
    <xf numFmtId="0" fontId="126" fillId="0" borderId="0"/>
    <xf numFmtId="0" fontId="82" fillId="0" borderId="0"/>
    <xf numFmtId="0" fontId="5" fillId="0" borderId="0"/>
    <xf numFmtId="0" fontId="99" fillId="0" borderId="0"/>
    <xf numFmtId="0" fontId="99" fillId="0" borderId="0"/>
    <xf numFmtId="0" fontId="80" fillId="0" borderId="0"/>
    <xf numFmtId="0" fontId="126" fillId="0" borderId="0"/>
    <xf numFmtId="0" fontId="83" fillId="0" borderId="0"/>
    <xf numFmtId="0" fontId="118" fillId="0" borderId="0"/>
    <xf numFmtId="0" fontId="80" fillId="0" borderId="0"/>
    <xf numFmtId="0" fontId="118" fillId="0" borderId="0"/>
    <xf numFmtId="0" fontId="80" fillId="0" borderId="0"/>
    <xf numFmtId="0" fontId="118" fillId="0" borderId="0"/>
    <xf numFmtId="0" fontId="80" fillId="0" borderId="0"/>
    <xf numFmtId="0" fontId="126" fillId="0" borderId="0"/>
    <xf numFmtId="0" fontId="83" fillId="0" borderId="0"/>
    <xf numFmtId="0" fontId="140" fillId="0" borderId="0"/>
    <xf numFmtId="0" fontId="84" fillId="0" borderId="0"/>
    <xf numFmtId="0" fontId="105" fillId="62" borderId="0"/>
    <xf numFmtId="0" fontId="105" fillId="62" borderId="0"/>
    <xf numFmtId="0" fontId="105" fillId="62" borderId="0"/>
    <xf numFmtId="0" fontId="105" fillId="62" borderId="0"/>
    <xf numFmtId="0" fontId="105" fillId="62" borderId="0"/>
    <xf numFmtId="0" fontId="105" fillId="62" borderId="0"/>
    <xf numFmtId="0" fontId="105" fillId="62" borderId="0"/>
    <xf numFmtId="0" fontId="105" fillId="62" borderId="0"/>
    <xf numFmtId="0" fontId="106" fillId="0" borderId="0" applyFill="0" applyBorder="0" applyProtection="0">
      <alignment horizontal="left" vertical="top"/>
    </xf>
    <xf numFmtId="0" fontId="106" fillId="0" borderId="0" applyFill="0" applyBorder="0" applyProtection="0">
      <alignment horizontal="left" vertical="top"/>
    </xf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6" fillId="0" borderId="17"/>
    <xf numFmtId="0" fontId="6" fillId="0" borderId="17"/>
    <xf numFmtId="0" fontId="6" fillId="0" borderId="17"/>
    <xf numFmtId="0" fontId="41" fillId="0" borderId="0">
      <alignment vertical="top"/>
    </xf>
    <xf numFmtId="0" fontId="62" fillId="0" borderId="0" applyNumberForma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41" fillId="0" borderId="0" applyFont="0" applyFill="0" applyBorder="0" applyAlignment="0" applyProtection="0">
      <alignment vertical="top"/>
    </xf>
    <xf numFmtId="0" fontId="41" fillId="0" borderId="0">
      <alignment vertical="top"/>
    </xf>
    <xf numFmtId="167" fontId="99" fillId="0" borderId="0"/>
    <xf numFmtId="167" fontId="99" fillId="0" borderId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167" fontId="99" fillId="0" borderId="0"/>
    <xf numFmtId="9" fontId="41" fillId="0" borderId="0" applyFont="0" applyFill="0" applyBorder="0" applyAlignment="0" applyProtection="0"/>
    <xf numFmtId="167" fontId="99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42" fillId="0" borderId="0" applyNumberFormat="0" applyFill="0" applyBorder="0" applyAlignment="0" applyProtection="0"/>
    <xf numFmtId="37" fontId="11" fillId="0" borderId="0"/>
    <xf numFmtId="9" fontId="5" fillId="0" borderId="0" applyFont="0" applyFill="0" applyBorder="0" applyAlignment="0" applyProtection="0"/>
    <xf numFmtId="0" fontId="5" fillId="17" borderId="0" applyNumberFormat="0" applyBorder="0" applyAlignment="0" applyProtection="0"/>
    <xf numFmtId="43" fontId="5" fillId="0" borderId="0" applyFont="0" applyFill="0" applyBorder="0" applyAlignment="0" applyProtection="0"/>
    <xf numFmtId="0" fontId="5" fillId="29" borderId="0" applyNumberFormat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4" fontId="58" fillId="0" borderId="0" applyFont="0" applyFill="0" applyBorder="0" applyAlignment="0" applyProtection="0"/>
    <xf numFmtId="0" fontId="58" fillId="0" borderId="0"/>
    <xf numFmtId="0" fontId="58" fillId="0" borderId="0"/>
    <xf numFmtId="43" fontId="58" fillId="0" borderId="0" applyFont="0" applyFill="0" applyBorder="0" applyAlignment="0" applyProtection="0"/>
    <xf numFmtId="0" fontId="25" fillId="10" borderId="0" applyNumberFormat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37" fontId="11" fillId="0" borderId="0"/>
    <xf numFmtId="0" fontId="58" fillId="0" borderId="0"/>
    <xf numFmtId="0" fontId="58" fillId="0" borderId="0"/>
    <xf numFmtId="0" fontId="5" fillId="0" borderId="0"/>
    <xf numFmtId="44" fontId="66" fillId="0" borderId="0" applyFont="0" applyFill="0" applyBorder="0" applyAlignment="0" applyProtection="0"/>
    <xf numFmtId="0" fontId="57" fillId="0" borderId="0"/>
    <xf numFmtId="37" fontId="19" fillId="0" borderId="0"/>
    <xf numFmtId="9" fontId="58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65" fillId="0" borderId="0"/>
    <xf numFmtId="0" fontId="6" fillId="0" borderId="0"/>
    <xf numFmtId="43" fontId="58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" fillId="0" borderId="0"/>
    <xf numFmtId="0" fontId="57" fillId="0" borderId="0"/>
    <xf numFmtId="43" fontId="6" fillId="0" borderId="0" applyFont="0" applyFill="0" applyBorder="0" applyAlignment="0" applyProtection="0"/>
    <xf numFmtId="9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65" fillId="0" borderId="0"/>
    <xf numFmtId="0" fontId="46" fillId="41" borderId="0" applyNumberFormat="0" applyBorder="0" applyAlignment="0" applyProtection="0"/>
    <xf numFmtId="44" fontId="66" fillId="0" borderId="0" applyFont="0" applyFill="0" applyBorder="0" applyAlignment="0" applyProtection="0"/>
    <xf numFmtId="0" fontId="58" fillId="61" borderId="48" applyNumberFormat="0" applyFont="0" applyAlignment="0" applyProtection="0"/>
    <xf numFmtId="0" fontId="65" fillId="0" borderId="0"/>
    <xf numFmtId="43" fontId="6" fillId="0" borderId="0" applyFont="0" applyFill="0" applyBorder="0" applyAlignment="0" applyProtection="0"/>
    <xf numFmtId="37" fontId="11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37" fontId="11" fillId="0" borderId="0"/>
    <xf numFmtId="0" fontId="6" fillId="0" borderId="0"/>
    <xf numFmtId="43" fontId="43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6" fillId="0" borderId="0"/>
    <xf numFmtId="0" fontId="67" fillId="17" borderId="0" applyNumberFormat="0" applyBorder="0" applyAlignment="0" applyProtection="0"/>
    <xf numFmtId="0" fontId="67" fillId="21" borderId="0" applyNumberFormat="0" applyBorder="0" applyAlignment="0" applyProtection="0"/>
    <xf numFmtId="0" fontId="67" fillId="25" borderId="0" applyNumberFormat="0" applyBorder="0" applyAlignment="0" applyProtection="0"/>
    <xf numFmtId="0" fontId="67" fillId="29" borderId="0" applyNumberFormat="0" applyBorder="0" applyAlignment="0" applyProtection="0"/>
    <xf numFmtId="0" fontId="67" fillId="33" borderId="0" applyNumberFormat="0" applyBorder="0" applyAlignment="0" applyProtection="0"/>
    <xf numFmtId="0" fontId="67" fillId="37" borderId="0" applyNumberFormat="0" applyBorder="0" applyAlignment="0" applyProtection="0"/>
    <xf numFmtId="0" fontId="67" fillId="18" borderId="0" applyNumberFormat="0" applyBorder="0" applyAlignment="0" applyProtection="0"/>
    <xf numFmtId="0" fontId="67" fillId="22" borderId="0" applyNumberFormat="0" applyBorder="0" applyAlignment="0" applyProtection="0"/>
    <xf numFmtId="0" fontId="67" fillId="26" borderId="0" applyNumberFormat="0" applyBorder="0" applyAlignment="0" applyProtection="0"/>
    <xf numFmtId="0" fontId="67" fillId="30" borderId="0" applyNumberFormat="0" applyBorder="0" applyAlignment="0" applyProtection="0"/>
    <xf numFmtId="0" fontId="67" fillId="34" borderId="0" applyNumberFormat="0" applyBorder="0" applyAlignment="0" applyProtection="0"/>
    <xf numFmtId="0" fontId="67" fillId="38" borderId="0" applyNumberFormat="0" applyBorder="0" applyAlignment="0" applyProtection="0"/>
    <xf numFmtId="0" fontId="68" fillId="19" borderId="0" applyNumberFormat="0" applyBorder="0" applyAlignment="0" applyProtection="0"/>
    <xf numFmtId="0" fontId="68" fillId="23" borderId="0" applyNumberFormat="0" applyBorder="0" applyAlignment="0" applyProtection="0"/>
    <xf numFmtId="0" fontId="68" fillId="27" borderId="0" applyNumberFormat="0" applyBorder="0" applyAlignment="0" applyProtection="0"/>
    <xf numFmtId="0" fontId="68" fillId="31" borderId="0" applyNumberFormat="0" applyBorder="0" applyAlignment="0" applyProtection="0"/>
    <xf numFmtId="0" fontId="68" fillId="35" borderId="0" applyNumberFormat="0" applyBorder="0" applyAlignment="0" applyProtection="0"/>
    <xf numFmtId="0" fontId="68" fillId="39" borderId="0" applyNumberFormat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76" fillId="11" borderId="0" applyNumberFormat="0" applyBorder="0" applyAlignment="0" applyProtection="0"/>
    <xf numFmtId="0" fontId="67" fillId="0" borderId="0"/>
    <xf numFmtId="0" fontId="67" fillId="15" borderId="40" applyNumberFormat="0" applyFont="0" applyAlignment="0" applyProtection="0"/>
    <xf numFmtId="9" fontId="67" fillId="0" borderId="0" applyFont="0" applyFill="0" applyBorder="0" applyAlignment="0" applyProtection="0"/>
    <xf numFmtId="0" fontId="79" fillId="0" borderId="0" applyNumberFormat="0" applyFill="0" applyBorder="0" applyAlignment="0" applyProtection="0"/>
    <xf numFmtId="37" fontId="11" fillId="0" borderId="0"/>
    <xf numFmtId="37" fontId="11" fillId="0" borderId="0"/>
    <xf numFmtId="37" fontId="11" fillId="0" borderId="0"/>
    <xf numFmtId="37" fontId="11" fillId="0" borderId="0"/>
    <xf numFmtId="37" fontId="19" fillId="0" borderId="0"/>
    <xf numFmtId="37" fontId="19" fillId="0" borderId="0"/>
    <xf numFmtId="0" fontId="5" fillId="26" borderId="0" applyNumberFormat="0" applyBorder="0" applyAlignment="0" applyProtection="0"/>
    <xf numFmtId="0" fontId="5" fillId="0" borderId="0"/>
    <xf numFmtId="0" fontId="41" fillId="0" borderId="0">
      <alignment vertical="top"/>
    </xf>
    <xf numFmtId="0" fontId="5" fillId="0" borderId="0"/>
    <xf numFmtId="43" fontId="6" fillId="0" borderId="0" applyFont="0" applyFill="0" applyBorder="0" applyAlignment="0" applyProtection="0"/>
    <xf numFmtId="0" fontId="5" fillId="0" borderId="0"/>
    <xf numFmtId="43" fontId="41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>
      <alignment vertical="top"/>
    </xf>
    <xf numFmtId="0" fontId="5" fillId="0" borderId="0"/>
    <xf numFmtId="43" fontId="5" fillId="0" borderId="0" applyFont="0" applyFill="0" applyBorder="0" applyAlignment="0" applyProtection="0"/>
    <xf numFmtId="0" fontId="41" fillId="0" borderId="0">
      <alignment vertical="top"/>
    </xf>
    <xf numFmtId="0" fontId="6" fillId="0" borderId="0"/>
    <xf numFmtId="0" fontId="41" fillId="0" borderId="0">
      <alignment vertical="top"/>
    </xf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1" fillId="0" borderId="0">
      <alignment vertical="top"/>
    </xf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15" borderId="40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15" borderId="40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15" borderId="40" applyNumberFormat="0" applyFont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0" borderId="0"/>
    <xf numFmtId="0" fontId="36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37" fontId="19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5" borderId="40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37" fontId="19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15" borderId="40" applyNumberFormat="0" applyFont="0" applyAlignment="0" applyProtection="0"/>
    <xf numFmtId="43" fontId="5" fillId="0" borderId="0" applyFont="0" applyFill="0" applyBorder="0" applyAlignment="0" applyProtection="0"/>
    <xf numFmtId="0" fontId="36" fillId="0" borderId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9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43" fontId="5" fillId="0" borderId="0" applyFont="0" applyFill="0" applyBorder="0" applyAlignment="0" applyProtection="0"/>
    <xf numFmtId="37" fontId="19" fillId="0" borderId="0"/>
    <xf numFmtId="0" fontId="3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1" fillId="0" borderId="0">
      <alignment vertical="top"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36" fillId="0" borderId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15" borderId="40" applyNumberFormat="0" applyFont="0" applyAlignment="0" applyProtection="0"/>
    <xf numFmtId="0" fontId="5" fillId="0" borderId="0"/>
    <xf numFmtId="0" fontId="22" fillId="0" borderId="34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21" fillId="0" borderId="33" applyNumberFormat="0" applyFill="0" applyAlignment="0" applyProtection="0"/>
    <xf numFmtId="0" fontId="5" fillId="0" borderId="0"/>
    <xf numFmtId="0" fontId="5" fillId="0" borderId="0"/>
    <xf numFmtId="37" fontId="19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19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5" borderId="0" applyNumberFormat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4" fillId="0" borderId="41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19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6" fillId="0" borderId="0"/>
    <xf numFmtId="0" fontId="36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37" fontId="19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36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37" fontId="19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6" fillId="0" borderId="0"/>
    <xf numFmtId="0" fontId="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36" fillId="0" borderId="0"/>
    <xf numFmtId="37" fontId="19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19" fillId="0" borderId="0"/>
    <xf numFmtId="37" fontId="19" fillId="0" borderId="0"/>
    <xf numFmtId="9" fontId="6" fillId="0" borderId="0" applyFont="0" applyFill="0" applyBorder="0" applyAlignment="0" applyProtection="0"/>
    <xf numFmtId="167" fontId="99" fillId="0" borderId="0"/>
    <xf numFmtId="9" fontId="5" fillId="0" borderId="0" applyFont="0" applyFill="0" applyBorder="0" applyAlignment="0" applyProtection="0"/>
    <xf numFmtId="0" fontId="5" fillId="0" borderId="0"/>
    <xf numFmtId="37" fontId="19" fillId="0" borderId="0"/>
    <xf numFmtId="0" fontId="36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19" fillId="0" borderId="0"/>
    <xf numFmtId="9" fontId="6" fillId="0" borderId="0" applyFont="0" applyFill="0" applyBorder="0" applyAlignment="0" applyProtection="0"/>
    <xf numFmtId="37" fontId="19" fillId="0" borderId="0"/>
    <xf numFmtId="37" fontId="19" fillId="0" borderId="0"/>
    <xf numFmtId="37" fontId="19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7" fontId="19" fillId="0" borderId="0"/>
    <xf numFmtId="9" fontId="41" fillId="0" borderId="0" applyFont="0" applyFill="0" applyBorder="0" applyAlignment="0" applyProtection="0"/>
    <xf numFmtId="167" fontId="99" fillId="0" borderId="0"/>
    <xf numFmtId="9" fontId="41" fillId="0" borderId="0" applyFont="0" applyFill="0" applyBorder="0" applyAlignment="0" applyProtection="0"/>
    <xf numFmtId="167" fontId="99" fillId="0" borderId="0"/>
    <xf numFmtId="37" fontId="19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37" fontId="19" fillId="0" borderId="0"/>
    <xf numFmtId="0" fontId="5" fillId="0" borderId="0"/>
    <xf numFmtId="0" fontId="5" fillId="0" borderId="0"/>
    <xf numFmtId="37" fontId="19" fillId="0" borderId="0"/>
    <xf numFmtId="0" fontId="5" fillId="0" borderId="0"/>
    <xf numFmtId="37" fontId="19" fillId="0" borderId="0"/>
    <xf numFmtId="0" fontId="5" fillId="0" borderId="0"/>
    <xf numFmtId="37" fontId="19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37" fontId="19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37" fontId="19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3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19" fillId="0" borderId="0"/>
    <xf numFmtId="37" fontId="19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6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37" fontId="19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19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6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37" fontId="19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37" fontId="19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6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37" fontId="19" fillId="0" borderId="0"/>
    <xf numFmtId="0" fontId="36" fillId="0" borderId="0"/>
    <xf numFmtId="0" fontId="36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6" fillId="0" borderId="0"/>
    <xf numFmtId="0" fontId="36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37" fontId="19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37" fontId="19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7" fontId="19" fillId="0" borderId="0"/>
    <xf numFmtId="0" fontId="5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36" fillId="0" borderId="0"/>
    <xf numFmtId="0" fontId="5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  <xf numFmtId="0" fontId="41" fillId="0" borderId="0">
      <alignment vertical="top"/>
    </xf>
    <xf numFmtId="0" fontId="5" fillId="0" borderId="0"/>
    <xf numFmtId="9" fontId="5" fillId="0" borderId="0" applyFont="0" applyFill="0" applyBorder="0" applyAlignment="0" applyProtection="0"/>
    <xf numFmtId="0" fontId="41" fillId="0" borderId="0">
      <alignment vertical="top"/>
    </xf>
    <xf numFmtId="0" fontId="5" fillId="0" borderId="0"/>
    <xf numFmtId="0" fontId="5" fillId="0" borderId="0"/>
    <xf numFmtId="0" fontId="5" fillId="0" borderId="0"/>
    <xf numFmtId="0" fontId="41" fillId="0" borderId="0">
      <alignment vertical="top"/>
    </xf>
    <xf numFmtId="37" fontId="19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6" fillId="0" borderId="0"/>
    <xf numFmtId="0" fontId="5" fillId="0" borderId="0"/>
    <xf numFmtId="0" fontId="5" fillId="0" borderId="0"/>
    <xf numFmtId="0" fontId="5" fillId="0" borderId="0"/>
    <xf numFmtId="43" fontId="36" fillId="0" borderId="0" applyFont="0" applyFill="0" applyBorder="0" applyAlignment="0" applyProtection="0"/>
    <xf numFmtId="0" fontId="25" fillId="10" borderId="0" applyNumberFormat="0" applyBorder="0" applyAlignment="0" applyProtection="0"/>
    <xf numFmtId="37" fontId="19" fillId="0" borderId="0"/>
    <xf numFmtId="167" fontId="99" fillId="0" borderId="0"/>
    <xf numFmtId="43" fontId="44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41" fillId="0" borderId="0" applyFont="0" applyFill="0" applyBorder="0" applyAlignment="0" applyProtection="0"/>
    <xf numFmtId="167" fontId="6" fillId="0" borderId="0"/>
    <xf numFmtId="167" fontId="65" fillId="0" borderId="0"/>
    <xf numFmtId="167" fontId="5" fillId="0" borderId="0"/>
    <xf numFmtId="0" fontId="5" fillId="0" borderId="0"/>
    <xf numFmtId="167" fontId="6" fillId="0" borderId="0"/>
    <xf numFmtId="167" fontId="65" fillId="0" borderId="0"/>
    <xf numFmtId="0" fontId="6" fillId="0" borderId="0"/>
    <xf numFmtId="167" fontId="5" fillId="0" borderId="0"/>
    <xf numFmtId="167" fontId="101" fillId="0" borderId="0"/>
    <xf numFmtId="9" fontId="41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0" fontId="6" fillId="0" borderId="0"/>
    <xf numFmtId="0" fontId="6" fillId="0" borderId="0"/>
    <xf numFmtId="0" fontId="6" fillId="0" borderId="0"/>
    <xf numFmtId="9" fontId="41" fillId="0" borderId="0" applyFont="0" applyFill="0" applyBorder="0" applyAlignment="0" applyProtection="0">
      <alignment vertical="top"/>
    </xf>
    <xf numFmtId="44" fontId="41" fillId="0" borderId="0" applyFont="0" applyFill="0" applyBorder="0" applyAlignment="0" applyProtection="0">
      <alignment vertical="top"/>
    </xf>
    <xf numFmtId="0" fontId="5" fillId="0" borderId="0"/>
    <xf numFmtId="0" fontId="5" fillId="0" borderId="0"/>
    <xf numFmtId="0" fontId="26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9" borderId="0" applyNumberFormat="0" applyBorder="0" applyAlignment="0" applyProtection="0"/>
    <xf numFmtId="167" fontId="5" fillId="0" borderId="0"/>
    <xf numFmtId="0" fontId="5" fillId="0" borderId="0"/>
    <xf numFmtId="167" fontId="5" fillId="0" borderId="0"/>
    <xf numFmtId="0" fontId="6" fillId="0" borderId="0"/>
    <xf numFmtId="9" fontId="44" fillId="0" borderId="0" applyFont="0" applyFill="0" applyBorder="0" applyAlignment="0" applyProtection="0"/>
    <xf numFmtId="0" fontId="5" fillId="40" borderId="0" applyNumberFormat="0" applyBorder="0" applyAlignment="0" applyProtection="0"/>
    <xf numFmtId="0" fontId="44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44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44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44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44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44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44" fillId="43" borderId="0" applyNumberFormat="0" applyBorder="0" applyAlignment="0" applyProtection="0"/>
    <xf numFmtId="9" fontId="5" fillId="0" borderId="0" applyFont="0" applyFill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44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5" fillId="48" borderId="0" applyNumberFormat="0" applyBorder="0" applyAlignment="0" applyProtection="0"/>
    <xf numFmtId="0" fontId="44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44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44" fillId="43" borderId="0" applyNumberFormat="0" applyBorder="0" applyAlignment="0" applyProtection="0"/>
    <xf numFmtId="0" fontId="44" fillId="46" borderId="0" applyNumberFormat="0" applyBorder="0" applyAlignment="0" applyProtection="0"/>
    <xf numFmtId="0" fontId="44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35" fillId="48" borderId="0" applyNumberFormat="0" applyBorder="0" applyAlignment="0" applyProtection="0"/>
    <xf numFmtId="0" fontId="45" fillId="51" borderId="0" applyNumberFormat="0" applyBorder="0" applyAlignment="0" applyProtection="0"/>
    <xf numFmtId="0" fontId="35" fillId="51" borderId="0" applyNumberFormat="0" applyBorder="0" applyAlignment="0" applyProtection="0"/>
    <xf numFmtId="0" fontId="5" fillId="0" borderId="0"/>
    <xf numFmtId="0" fontId="45" fillId="52" borderId="0" applyNumberFormat="0" applyBorder="0" applyAlignment="0" applyProtection="0"/>
    <xf numFmtId="0" fontId="45" fillId="53" borderId="0" applyNumberFormat="0" applyBorder="0" applyAlignment="0" applyProtection="0"/>
    <xf numFmtId="0" fontId="35" fillId="53" borderId="0" applyNumberFormat="0" applyBorder="0" applyAlignment="0" applyProtection="0"/>
    <xf numFmtId="167" fontId="5" fillId="0" borderId="0"/>
    <xf numFmtId="0" fontId="46" fillId="41" borderId="0" applyNumberFormat="0" applyBorder="0" applyAlignment="0" applyProtection="0"/>
    <xf numFmtId="169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2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44" fontId="11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116" fillId="0" borderId="0"/>
    <xf numFmtId="0" fontId="110" fillId="0" borderId="0"/>
    <xf numFmtId="0" fontId="56" fillId="6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1" fillId="0" borderId="0">
      <alignment vertical="top"/>
    </xf>
    <xf numFmtId="0" fontId="6" fillId="0" borderId="0"/>
    <xf numFmtId="0" fontId="6" fillId="0" borderId="0"/>
    <xf numFmtId="0" fontId="111" fillId="0" borderId="0"/>
    <xf numFmtId="0" fontId="114" fillId="0" borderId="0"/>
    <xf numFmtId="0" fontId="111" fillId="0" borderId="0"/>
    <xf numFmtId="0" fontId="114" fillId="0" borderId="0"/>
    <xf numFmtId="0" fontId="6" fillId="0" borderId="0"/>
    <xf numFmtId="0" fontId="6" fillId="0" borderId="0"/>
    <xf numFmtId="0" fontId="6" fillId="0" borderId="0"/>
    <xf numFmtId="0" fontId="114" fillId="0" borderId="0"/>
    <xf numFmtId="0" fontId="6" fillId="0" borderId="0"/>
    <xf numFmtId="0" fontId="6" fillId="0" borderId="0"/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6" fillId="0" borderId="0"/>
    <xf numFmtId="0" fontId="57" fillId="0" borderId="0"/>
    <xf numFmtId="0" fontId="41" fillId="0" borderId="0">
      <alignment vertical="top"/>
    </xf>
    <xf numFmtId="0" fontId="41" fillId="0" borderId="0"/>
    <xf numFmtId="0" fontId="41" fillId="0" borderId="0"/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107" fillId="0" borderId="0"/>
    <xf numFmtId="0" fontId="41" fillId="0" borderId="0">
      <alignment vertical="top"/>
    </xf>
    <xf numFmtId="0" fontId="103" fillId="0" borderId="0"/>
    <xf numFmtId="0" fontId="41" fillId="0" borderId="0">
      <alignment vertical="top"/>
    </xf>
    <xf numFmtId="0" fontId="41" fillId="0" borderId="0">
      <alignment vertical="top"/>
    </xf>
    <xf numFmtId="0" fontId="6" fillId="0" borderId="0"/>
    <xf numFmtId="0" fontId="41" fillId="0" borderId="0">
      <alignment vertical="top"/>
    </xf>
    <xf numFmtId="0" fontId="57" fillId="0" borderId="0"/>
    <xf numFmtId="0" fontId="6" fillId="0" borderId="0"/>
    <xf numFmtId="0" fontId="41" fillId="0" borderId="0">
      <alignment vertical="top"/>
    </xf>
    <xf numFmtId="37" fontId="115" fillId="0" borderId="0"/>
    <xf numFmtId="0" fontId="43" fillId="0" borderId="0"/>
    <xf numFmtId="0" fontId="6" fillId="0" borderId="0"/>
    <xf numFmtId="37" fontId="115" fillId="0" borderId="0"/>
    <xf numFmtId="0" fontId="6" fillId="0" borderId="0"/>
    <xf numFmtId="0" fontId="6" fillId="0" borderId="0"/>
    <xf numFmtId="0" fontId="41" fillId="0" borderId="0">
      <alignment vertical="top"/>
    </xf>
    <xf numFmtId="0" fontId="58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43" fillId="0" borderId="0"/>
    <xf numFmtId="0" fontId="57" fillId="0" borderId="0"/>
    <xf numFmtId="0" fontId="43" fillId="0" borderId="0"/>
    <xf numFmtId="0" fontId="65" fillId="0" borderId="0"/>
    <xf numFmtId="0" fontId="41" fillId="0" borderId="0"/>
    <xf numFmtId="0" fontId="41" fillId="0" borderId="0">
      <alignment vertical="top"/>
    </xf>
    <xf numFmtId="0" fontId="41" fillId="0" borderId="0"/>
    <xf numFmtId="0" fontId="41" fillId="0" borderId="0">
      <alignment vertical="top"/>
    </xf>
    <xf numFmtId="0" fontId="43" fillId="0" borderId="0"/>
    <xf numFmtId="0" fontId="41" fillId="0" borderId="0">
      <alignment vertical="top"/>
    </xf>
    <xf numFmtId="0" fontId="5" fillId="0" borderId="0"/>
    <xf numFmtId="0" fontId="6" fillId="0" borderId="0"/>
    <xf numFmtId="0" fontId="6" fillId="0" borderId="0"/>
    <xf numFmtId="0" fontId="5" fillId="0" borderId="0"/>
    <xf numFmtId="0" fontId="41" fillId="0" borderId="0">
      <alignment vertical="top"/>
    </xf>
    <xf numFmtId="0" fontId="41" fillId="0" borderId="0">
      <alignment vertical="top"/>
    </xf>
    <xf numFmtId="9" fontId="6" fillId="0" borderId="0" applyFont="0" applyFill="0" applyBorder="0" applyAlignment="0" applyProtection="0"/>
    <xf numFmtId="0" fontId="5" fillId="0" borderId="0"/>
    <xf numFmtId="0" fontId="41" fillId="0" borderId="0">
      <alignment vertical="top"/>
    </xf>
    <xf numFmtId="0" fontId="41" fillId="0" borderId="0">
      <alignment vertical="top"/>
    </xf>
    <xf numFmtId="0" fontId="109" fillId="0" borderId="0"/>
    <xf numFmtId="0" fontId="99" fillId="0" borderId="0"/>
    <xf numFmtId="0" fontId="41" fillId="0" borderId="0">
      <alignment vertical="top"/>
    </xf>
    <xf numFmtId="9" fontId="5" fillId="0" borderId="0" applyFont="0" applyFill="0" applyBorder="0" applyAlignment="0" applyProtection="0"/>
    <xf numFmtId="0" fontId="107" fillId="0" borderId="0"/>
    <xf numFmtId="0" fontId="107" fillId="0" borderId="0"/>
    <xf numFmtId="0" fontId="6" fillId="0" borderId="0"/>
    <xf numFmtId="0" fontId="107" fillId="0" borderId="0"/>
    <xf numFmtId="0" fontId="44" fillId="15" borderId="40" applyNumberFormat="0" applyFont="0" applyAlignment="0" applyProtection="0"/>
    <xf numFmtId="0" fontId="44" fillId="15" borderId="40" applyNumberFormat="0" applyFont="0" applyAlignment="0" applyProtection="0"/>
    <xf numFmtId="0" fontId="6" fillId="61" borderId="48" applyNumberFormat="0" applyFont="0" applyAlignment="0" applyProtection="0"/>
    <xf numFmtId="0" fontId="44" fillId="61" borderId="48" applyNumberFormat="0" applyFont="0" applyAlignment="0" applyProtection="0"/>
    <xf numFmtId="0" fontId="44" fillId="61" borderId="48" applyNumberFormat="0" applyFont="0" applyAlignment="0" applyProtection="0"/>
    <xf numFmtId="0" fontId="44" fillId="15" borderId="40" applyNumberFormat="0" applyFont="0" applyAlignment="0" applyProtection="0"/>
    <xf numFmtId="0" fontId="6" fillId="61" borderId="48" applyNumberFormat="0" applyFont="0" applyAlignment="0" applyProtection="0"/>
    <xf numFmtId="0" fontId="44" fillId="15" borderId="40" applyNumberFormat="0" applyFont="0" applyAlignment="0" applyProtection="0"/>
    <xf numFmtId="0" fontId="44" fillId="15" borderId="40" applyNumberFormat="0" applyFont="0" applyAlignment="0" applyProtection="0"/>
    <xf numFmtId="0" fontId="44" fillId="15" borderId="40" applyNumberFormat="0" applyFont="0" applyAlignment="0" applyProtection="0"/>
    <xf numFmtId="0" fontId="41" fillId="0" borderId="0">
      <alignment vertical="top"/>
    </xf>
    <xf numFmtId="9" fontId="6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9" fontId="109" fillId="0" borderId="0" applyFont="0" applyFill="0" applyBorder="0" applyAlignment="0" applyProtection="0"/>
    <xf numFmtId="0" fontId="5" fillId="0" borderId="0"/>
    <xf numFmtId="0" fontId="5" fillId="0" borderId="0"/>
    <xf numFmtId="0" fontId="141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" fillId="0" borderId="17"/>
    <xf numFmtId="0" fontId="62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41" fillId="0" borderId="0">
      <alignment vertical="top"/>
    </xf>
    <xf numFmtId="9" fontId="5" fillId="0" borderId="0" applyFont="0" applyFill="0" applyBorder="0" applyAlignment="0" applyProtection="0"/>
    <xf numFmtId="0" fontId="41" fillId="0" borderId="0">
      <alignment vertical="top"/>
    </xf>
    <xf numFmtId="9" fontId="6" fillId="0" borderId="0" applyFont="0" applyFill="0" applyBorder="0" applyAlignment="0" applyProtection="0"/>
    <xf numFmtId="37" fontId="19" fillId="0" borderId="0"/>
    <xf numFmtId="0" fontId="41" fillId="0" borderId="0">
      <alignment vertical="top"/>
    </xf>
    <xf numFmtId="0" fontId="5" fillId="0" borderId="0"/>
    <xf numFmtId="0" fontId="5" fillId="0" borderId="0"/>
    <xf numFmtId="0" fontId="36" fillId="0" borderId="0"/>
    <xf numFmtId="0" fontId="107" fillId="0" borderId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9" fontId="5" fillId="0" borderId="0" applyFont="0" applyFill="0" applyBorder="0" applyAlignment="0" applyProtection="0"/>
    <xf numFmtId="37" fontId="19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41" fillId="0" borderId="0">
      <alignment vertical="top"/>
    </xf>
    <xf numFmtId="0" fontId="6" fillId="0" borderId="0"/>
    <xf numFmtId="0" fontId="36" fillId="0" borderId="0"/>
    <xf numFmtId="0" fontId="36" fillId="0" borderId="0"/>
    <xf numFmtId="0" fontId="36" fillId="0" borderId="0"/>
    <xf numFmtId="37" fontId="19" fillId="0" borderId="0"/>
    <xf numFmtId="0" fontId="36" fillId="0" borderId="0"/>
    <xf numFmtId="37" fontId="19" fillId="0" borderId="0"/>
    <xf numFmtId="9" fontId="5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37" fontId="1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>
      <alignment vertical="top"/>
    </xf>
    <xf numFmtId="9" fontId="5" fillId="0" borderId="0" applyFont="0" applyFill="0" applyBorder="0" applyAlignment="0" applyProtection="0"/>
    <xf numFmtId="0" fontId="5" fillId="0" borderId="0"/>
    <xf numFmtId="0" fontId="6" fillId="0" borderId="0"/>
    <xf numFmtId="9" fontId="5" fillId="0" borderId="0" applyFont="0" applyFill="0" applyBorder="0" applyAlignment="0" applyProtection="0"/>
    <xf numFmtId="0" fontId="5" fillId="0" borderId="0"/>
    <xf numFmtId="37" fontId="19" fillId="0" borderId="0"/>
    <xf numFmtId="0" fontId="41" fillId="0" borderId="0">
      <alignment vertical="top"/>
    </xf>
    <xf numFmtId="9" fontId="6" fillId="0" borderId="0" applyFont="0" applyFill="0" applyBorder="0" applyAlignment="0" applyProtection="0"/>
    <xf numFmtId="0" fontId="5" fillId="0" borderId="0"/>
    <xf numFmtId="0" fontId="41" fillId="0" borderId="0">
      <alignment vertical="top"/>
    </xf>
    <xf numFmtId="37" fontId="19" fillId="0" borderId="0"/>
    <xf numFmtId="37" fontId="19" fillId="0" borderId="0"/>
    <xf numFmtId="9" fontId="6" fillId="0" borderId="0" applyFont="0" applyFill="0" applyBorder="0" applyAlignment="0" applyProtection="0"/>
    <xf numFmtId="37" fontId="19" fillId="0" borderId="0"/>
    <xf numFmtId="9" fontId="6" fillId="0" borderId="0" applyFont="0" applyFill="0" applyBorder="0" applyAlignment="0" applyProtection="0"/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5" fillId="0" borderId="0"/>
    <xf numFmtId="9" fontId="44" fillId="0" borderId="0" applyFont="0" applyFill="0" applyBorder="0" applyAlignment="0" applyProtection="0"/>
    <xf numFmtId="0" fontId="5" fillId="45" borderId="0" applyNumberFormat="0" applyBorder="0" applyAlignment="0" applyProtection="0"/>
    <xf numFmtId="43" fontId="44" fillId="0" borderId="0" applyFont="0" applyFill="0" applyBorder="0" applyAlignment="0" applyProtection="0"/>
    <xf numFmtId="0" fontId="168" fillId="11" borderId="0" applyNumberFormat="0" applyBorder="0" applyAlignment="0" applyProtection="0"/>
    <xf numFmtId="0" fontId="5" fillId="0" borderId="0"/>
    <xf numFmtId="9" fontId="44" fillId="0" borderId="0" applyFont="0" applyFill="0" applyBorder="0" applyAlignment="0" applyProtection="0"/>
    <xf numFmtId="0" fontId="5" fillId="0" borderId="0"/>
    <xf numFmtId="0" fontId="148" fillId="0" borderId="54" applyNumberFormat="0" applyFill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67" fillId="47" borderId="0" applyNumberFormat="0" applyBorder="0" applyAlignment="0" applyProtection="0"/>
    <xf numFmtId="0" fontId="5" fillId="47" borderId="0" applyNumberFormat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5" fillId="0" borderId="0"/>
    <xf numFmtId="0" fontId="67" fillId="45" borderId="0" applyNumberFormat="0" applyBorder="0" applyAlignment="0" applyProtection="0"/>
    <xf numFmtId="0" fontId="44" fillId="15" borderId="40" applyNumberFormat="0" applyFont="0" applyAlignment="0" applyProtection="0"/>
    <xf numFmtId="9" fontId="44" fillId="0" borderId="0" applyFont="0" applyFill="0" applyBorder="0" applyAlignment="0" applyProtection="0"/>
    <xf numFmtId="0" fontId="165" fillId="0" borderId="0" applyNumberForma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" fillId="61" borderId="0" applyNumberFormat="0" applyBorder="0" applyAlignment="0" applyProtection="0"/>
    <xf numFmtId="43" fontId="44" fillId="0" borderId="0" applyFont="0" applyFill="0" applyBorder="0" applyAlignment="0" applyProtection="0"/>
    <xf numFmtId="0" fontId="5" fillId="45" borderId="0" applyNumberFormat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" fillId="61" borderId="0" applyNumberFormat="0" applyBorder="0" applyAlignment="0" applyProtection="0"/>
    <xf numFmtId="0" fontId="35" fillId="64" borderId="0" applyNumberFormat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52" fillId="0" borderId="0"/>
    <xf numFmtId="0" fontId="68" fillId="63" borderId="0" applyNumberFormat="0" applyBorder="0" applyAlignment="0" applyProtection="0"/>
    <xf numFmtId="0" fontId="44" fillId="15" borderId="40" applyNumberFormat="0" applyFont="0" applyAlignment="0" applyProtection="0"/>
    <xf numFmtId="9" fontId="44" fillId="0" borderId="0" applyFont="0" applyFill="0" applyBorder="0" applyAlignment="0" applyProtection="0"/>
    <xf numFmtId="0" fontId="35" fillId="64" borderId="0" applyNumberFormat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" fillId="45" borderId="0" applyNumberFormat="0" applyBorder="0" applyAlignment="0" applyProtection="0"/>
    <xf numFmtId="0" fontId="5" fillId="47" borderId="0" applyNumberFormat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5" fillId="61" borderId="0" applyNumberFormat="0" applyBorder="0" applyAlignment="0" applyProtection="0"/>
    <xf numFmtId="9" fontId="44" fillId="0" borderId="0" applyFont="0" applyFill="0" applyBorder="0" applyAlignment="0" applyProtection="0"/>
    <xf numFmtId="0" fontId="67" fillId="61" borderId="0" applyNumberFormat="0" applyBorder="0" applyAlignment="0" applyProtection="0"/>
    <xf numFmtId="0" fontId="5" fillId="47" borderId="0" applyNumberFormat="0" applyBorder="0" applyAlignment="0" applyProtection="0"/>
    <xf numFmtId="9" fontId="44" fillId="0" borderId="0" applyFont="0" applyFill="0" applyBorder="0" applyAlignment="0" applyProtection="0"/>
    <xf numFmtId="0" fontId="146" fillId="68" borderId="36" applyNumberFormat="0" applyAlignment="0" applyProtection="0"/>
    <xf numFmtId="0" fontId="68" fillId="47" borderId="0" applyNumberFormat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64" fillId="0" borderId="34" applyNumberFormat="0" applyFill="0" applyAlignment="0" applyProtection="0"/>
    <xf numFmtId="0" fontId="36" fillId="0" borderId="0"/>
    <xf numFmtId="9" fontId="44" fillId="0" borderId="0" applyFont="0" applyFill="0" applyBorder="0" applyAlignment="0" applyProtection="0"/>
    <xf numFmtId="0" fontId="5" fillId="45" borderId="0" applyNumberFormat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" fillId="45" borderId="0" applyNumberFormat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5" fillId="47" borderId="0" applyNumberFormat="0" applyBorder="0" applyAlignment="0" applyProtection="0"/>
    <xf numFmtId="0" fontId="44" fillId="15" borderId="40" applyNumberFormat="0" applyFont="0" applyAlignment="0" applyProtection="0"/>
    <xf numFmtId="0" fontId="5" fillId="45" borderId="0" applyNumberFormat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" fillId="45" borderId="0" applyNumberFormat="0" applyBorder="0" applyAlignment="0" applyProtection="0"/>
    <xf numFmtId="0" fontId="68" fillId="63" borderId="0" applyNumberFormat="0" applyBorder="0" applyAlignment="0" applyProtection="0"/>
    <xf numFmtId="0" fontId="36" fillId="0" borderId="0"/>
    <xf numFmtId="0" fontId="5" fillId="61" borderId="0" applyNumberFormat="0" applyBorder="0" applyAlignment="0" applyProtection="0"/>
    <xf numFmtId="43" fontId="44" fillId="0" borderId="0" applyFont="0" applyFill="0" applyBorder="0" applyAlignment="0" applyProtection="0"/>
    <xf numFmtId="0" fontId="35" fillId="64" borderId="0" applyNumberFormat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1" borderId="0" applyNumberFormat="0" applyBorder="0" applyAlignment="0" applyProtection="0"/>
    <xf numFmtId="0" fontId="5" fillId="45" borderId="0" applyNumberFormat="0" applyBorder="0" applyAlignment="0" applyProtection="0"/>
    <xf numFmtId="0" fontId="168" fillId="11" borderId="0" applyNumberFormat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145" fillId="0" borderId="0" applyFont="0" applyFill="0" applyBorder="0" applyAlignment="0" applyProtection="0"/>
    <xf numFmtId="0" fontId="5" fillId="61" borderId="0" applyNumberFormat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15" borderId="40" applyNumberFormat="0" applyFont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" fillId="45" borderId="0" applyNumberFormat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67" fillId="45" borderId="0" applyNumberFormat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5" fillId="47" borderId="0" applyNumberFormat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5" fillId="45" borderId="0" applyNumberFormat="0" applyBorder="0" applyAlignment="0" applyProtection="0"/>
    <xf numFmtId="0" fontId="142" fillId="0" borderId="53" applyNumberFormat="0" applyFill="0" applyAlignment="0" applyProtection="0"/>
    <xf numFmtId="9" fontId="44" fillId="0" borderId="0" applyFont="0" applyFill="0" applyBorder="0" applyAlignment="0" applyProtection="0"/>
    <xf numFmtId="0" fontId="44" fillId="15" borderId="40" applyNumberFormat="0" applyFont="0" applyAlignment="0" applyProtection="0"/>
    <xf numFmtId="0" fontId="167" fillId="0" borderId="54" applyNumberFormat="0" applyFill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71" fillId="65" borderId="52" applyNumberFormat="0" applyAlignment="0" applyProtection="0"/>
    <xf numFmtId="0" fontId="5" fillId="45" borderId="0" applyNumberFormat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" fillId="47" borderId="0" applyNumberFormat="0" applyBorder="0" applyAlignment="0" applyProtection="0"/>
    <xf numFmtId="43" fontId="44" fillId="0" borderId="0" applyFont="0" applyFill="0" applyBorder="0" applyAlignment="0" applyProtection="0"/>
    <xf numFmtId="0" fontId="5" fillId="45" borderId="0" applyNumberFormat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" fillId="45" borderId="0" applyNumberFormat="0" applyBorder="0" applyAlignment="0" applyProtection="0"/>
    <xf numFmtId="43" fontId="44" fillId="0" borderId="0" applyFont="0" applyFill="0" applyBorder="0" applyAlignment="0" applyProtection="0"/>
    <xf numFmtId="0" fontId="44" fillId="15" borderId="40" applyNumberFormat="0" applyFon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5" fillId="47" borderId="0" applyNumberFormat="0" applyBorder="0" applyAlignment="0" applyProtection="0"/>
    <xf numFmtId="9" fontId="44" fillId="0" borderId="0" applyFont="0" applyFill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68" fillId="63" borderId="0" applyNumberFormat="0" applyBorder="0" applyAlignment="0" applyProtection="0"/>
    <xf numFmtId="0" fontId="44" fillId="15" borderId="40" applyNumberFormat="0" applyFont="0" applyAlignment="0" applyProtection="0"/>
    <xf numFmtId="9" fontId="44" fillId="0" borderId="0" applyFont="0" applyFill="0" applyBorder="0" applyAlignment="0" applyProtection="0"/>
    <xf numFmtId="0" fontId="5" fillId="47" borderId="0" applyNumberFormat="0" applyBorder="0" applyAlignment="0" applyProtection="0"/>
    <xf numFmtId="9" fontId="44" fillId="0" borderId="0" applyFont="0" applyFill="0" applyBorder="0" applyAlignment="0" applyProtection="0"/>
    <xf numFmtId="0" fontId="5" fillId="45" borderId="0" applyNumberFormat="0" applyBorder="0" applyAlignment="0" applyProtection="0"/>
    <xf numFmtId="0" fontId="5" fillId="0" borderId="0"/>
    <xf numFmtId="9" fontId="44" fillId="0" borderId="0" applyFont="0" applyFill="0" applyBorder="0" applyAlignment="0" applyProtection="0"/>
    <xf numFmtId="0" fontId="44" fillId="15" borderId="40" applyNumberFormat="0" applyFon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15" borderId="40" applyNumberFormat="0" applyFon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5" fillId="63" borderId="0" applyNumberFormat="0" applyBorder="0" applyAlignment="0" applyProtection="0"/>
    <xf numFmtId="9" fontId="44" fillId="0" borderId="0" applyFont="0" applyFill="0" applyBorder="0" applyAlignment="0" applyProtection="0"/>
    <xf numFmtId="0" fontId="5" fillId="45" borderId="0" applyNumberFormat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1" fillId="65" borderId="52" applyNumberFormat="0" applyAlignment="0" applyProtection="0"/>
    <xf numFmtId="43" fontId="44" fillId="0" borderId="0" applyFont="0" applyFill="0" applyBorder="0" applyAlignment="0" applyProtection="0"/>
    <xf numFmtId="0" fontId="172" fillId="0" borderId="0">
      <alignment vertical="top"/>
    </xf>
    <xf numFmtId="0" fontId="5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" fillId="45" borderId="0" applyNumberFormat="0" applyBorder="0" applyAlignment="0" applyProtection="0"/>
    <xf numFmtId="9" fontId="44" fillId="0" borderId="0" applyFont="0" applyFill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7" borderId="0" applyNumberFormat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5" fillId="47" borderId="0" applyNumberFormat="0" applyBorder="0" applyAlignment="0" applyProtection="0"/>
    <xf numFmtId="0" fontId="5" fillId="45" borderId="0" applyNumberFormat="0" applyBorder="0" applyAlignment="0" applyProtection="0"/>
    <xf numFmtId="9" fontId="44" fillId="0" borderId="0" applyFont="0" applyFill="0" applyBorder="0" applyAlignment="0" applyProtection="0"/>
    <xf numFmtId="0" fontId="5" fillId="47" borderId="0" applyNumberFormat="0" applyBorder="0" applyAlignment="0" applyProtection="0"/>
    <xf numFmtId="0" fontId="5" fillId="61" borderId="0" applyNumberFormat="0" applyBorder="0" applyAlignment="0" applyProtection="0"/>
    <xf numFmtId="9" fontId="44" fillId="0" borderId="0" applyFont="0" applyFill="0" applyBorder="0" applyAlignment="0" applyProtection="0"/>
    <xf numFmtId="0" fontId="35" fillId="65" borderId="0" applyNumberFormat="0" applyBorder="0" applyAlignment="0" applyProtection="0"/>
    <xf numFmtId="9" fontId="44" fillId="0" borderId="0" applyFont="0" applyFill="0" applyBorder="0" applyAlignment="0" applyProtection="0"/>
    <xf numFmtId="0" fontId="167" fillId="0" borderId="54" applyNumberFormat="0" applyFill="0" applyAlignment="0" applyProtection="0"/>
    <xf numFmtId="0" fontId="68" fillId="47" borderId="0" applyNumberFormat="0" applyBorder="0" applyAlignment="0" applyProtection="0"/>
    <xf numFmtId="9" fontId="44" fillId="0" borderId="0" applyFont="0" applyFill="0" applyBorder="0" applyAlignment="0" applyProtection="0"/>
    <xf numFmtId="0" fontId="5" fillId="61" borderId="0" applyNumberFormat="0" applyBorder="0" applyAlignment="0" applyProtection="0"/>
    <xf numFmtId="0" fontId="35" fillId="64" borderId="0" applyNumberFormat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" fillId="45" borderId="0" applyNumberFormat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45" fillId="0" borderId="0" applyFont="0" applyFill="0" applyBorder="0" applyAlignment="0" applyProtection="0"/>
    <xf numFmtId="0" fontId="168" fillId="11" borderId="0" applyNumberFormat="0" applyBorder="0" applyAlignment="0" applyProtection="0"/>
    <xf numFmtId="9" fontId="44" fillId="0" borderId="0" applyFont="0" applyFill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49" fillId="11" borderId="0" applyNumberFormat="0" applyBorder="0" applyAlignment="0" applyProtection="0"/>
    <xf numFmtId="0" fontId="5" fillId="45" borderId="0" applyNumberFormat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" fillId="45" borderId="0" applyNumberFormat="0" applyBorder="0" applyAlignment="0" applyProtection="0"/>
    <xf numFmtId="9" fontId="44" fillId="0" borderId="0" applyFont="0" applyFill="0" applyBorder="0" applyAlignment="0" applyProtection="0"/>
    <xf numFmtId="0" fontId="68" fillId="64" borderId="0" applyNumberFormat="0" applyBorder="0" applyAlignment="0" applyProtection="0"/>
    <xf numFmtId="0" fontId="5" fillId="45" borderId="0" applyNumberFormat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4" fillId="15" borderId="40" applyNumberFormat="0" applyFont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5" fillId="45" borderId="0" applyNumberFormat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67" fillId="61" borderId="0" applyNumberFormat="0" applyBorder="0" applyAlignment="0" applyProtection="0"/>
    <xf numFmtId="9" fontId="44" fillId="0" borderId="0" applyFont="0" applyFill="0" applyBorder="0" applyAlignment="0" applyProtection="0"/>
    <xf numFmtId="0" fontId="5" fillId="45" borderId="0" applyNumberFormat="0" applyBorder="0" applyAlignment="0" applyProtection="0"/>
    <xf numFmtId="0" fontId="68" fillId="65" borderId="0" applyNumberFormat="0" applyBorder="0" applyAlignment="0" applyProtection="0"/>
    <xf numFmtId="9" fontId="44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" fillId="45" borderId="0" applyNumberFormat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5" fillId="61" borderId="0" applyNumberFormat="0" applyBorder="0" applyAlignment="0" applyProtection="0"/>
    <xf numFmtId="9" fontId="44" fillId="0" borderId="0" applyFont="0" applyFill="0" applyBorder="0" applyAlignment="0" applyProtection="0"/>
    <xf numFmtId="0" fontId="5" fillId="47" borderId="0" applyNumberFormat="0" applyBorder="0" applyAlignment="0" applyProtection="0"/>
    <xf numFmtId="0" fontId="5" fillId="61" borderId="0" applyNumberFormat="0" applyBorder="0" applyAlignment="0" applyProtection="0"/>
    <xf numFmtId="0" fontId="5" fillId="47" borderId="0" applyNumberFormat="0" applyBorder="0" applyAlignment="0" applyProtection="0"/>
    <xf numFmtId="43" fontId="44" fillId="0" borderId="0" applyFont="0" applyFill="0" applyBorder="0" applyAlignment="0" applyProtection="0"/>
    <xf numFmtId="0" fontId="5" fillId="47" borderId="0" applyNumberFormat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" fillId="61" borderId="0" applyNumberFormat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" fillId="47" borderId="0" applyNumberFormat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6" fillId="0" borderId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" fillId="45" borderId="0" applyNumberFormat="0" applyBorder="0" applyAlignment="0" applyProtection="0"/>
    <xf numFmtId="43" fontId="36" fillId="0" borderId="0" applyFont="0" applyFill="0" applyBorder="0" applyAlignment="0" applyProtection="0"/>
    <xf numFmtId="0" fontId="5" fillId="0" borderId="0"/>
    <xf numFmtId="9" fontId="44" fillId="0" borderId="0" applyFont="0" applyFill="0" applyBorder="0" applyAlignment="0" applyProtection="0"/>
    <xf numFmtId="0" fontId="5" fillId="47" borderId="0" applyNumberFormat="0" applyBorder="0" applyAlignment="0" applyProtection="0"/>
    <xf numFmtId="0" fontId="5" fillId="45" borderId="0" applyNumberFormat="0" applyBorder="0" applyAlignment="0" applyProtection="0"/>
    <xf numFmtId="0" fontId="35" fillId="63" borderId="0" applyNumberFormat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1" fillId="65" borderId="52" applyNumberFormat="0" applyAlignment="0" applyProtection="0"/>
    <xf numFmtId="0" fontId="5" fillId="45" borderId="0" applyNumberFormat="0" applyBorder="0" applyAlignment="0" applyProtection="0"/>
    <xf numFmtId="9" fontId="44" fillId="0" borderId="0" applyFont="0" applyFill="0" applyBorder="0" applyAlignment="0" applyProtection="0"/>
    <xf numFmtId="0" fontId="44" fillId="15" borderId="40" applyNumberFormat="0" applyFont="0" applyAlignment="0" applyProtection="0"/>
    <xf numFmtId="0" fontId="165" fillId="0" borderId="0" applyNumberFormat="0" applyFill="0" applyBorder="0" applyAlignment="0" applyProtection="0"/>
    <xf numFmtId="0" fontId="5" fillId="64" borderId="0" applyNumberFormat="0" applyBorder="0" applyAlignment="0" applyProtection="0"/>
    <xf numFmtId="0" fontId="5" fillId="61" borderId="0" applyNumberFormat="0" applyBorder="0" applyAlignment="0" applyProtection="0"/>
    <xf numFmtId="9" fontId="44" fillId="0" borderId="0" applyFont="0" applyFill="0" applyBorder="0" applyAlignment="0" applyProtection="0"/>
    <xf numFmtId="0" fontId="5" fillId="45" borderId="0" applyNumberFormat="0" applyBorder="0" applyAlignment="0" applyProtection="0"/>
    <xf numFmtId="9" fontId="44" fillId="0" borderId="0" applyFont="0" applyFill="0" applyBorder="0" applyAlignment="0" applyProtection="0"/>
    <xf numFmtId="0" fontId="5" fillId="45" borderId="0" applyNumberFormat="0" applyBorder="0" applyAlignment="0" applyProtection="0"/>
    <xf numFmtId="9" fontId="44" fillId="0" borderId="0" applyFont="0" applyFill="0" applyBorder="0" applyAlignment="0" applyProtection="0"/>
    <xf numFmtId="0" fontId="5" fillId="61" borderId="0" applyNumberFormat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" fillId="45" borderId="0" applyNumberFormat="0" applyBorder="0" applyAlignment="0" applyProtection="0"/>
    <xf numFmtId="0" fontId="44" fillId="15" borderId="40" applyNumberFormat="0" applyFont="0" applyAlignment="0" applyProtection="0"/>
    <xf numFmtId="0" fontId="5" fillId="47" borderId="0" applyNumberFormat="0" applyBorder="0" applyAlignment="0" applyProtection="0"/>
    <xf numFmtId="43" fontId="44" fillId="0" borderId="0" applyFont="0" applyFill="0" applyBorder="0" applyAlignment="0" applyProtection="0"/>
    <xf numFmtId="0" fontId="44" fillId="15" borderId="40" applyNumberFormat="0" applyFont="0" applyAlignment="0" applyProtection="0"/>
    <xf numFmtId="9" fontId="44" fillId="0" borderId="0" applyFont="0" applyFill="0" applyBorder="0" applyAlignment="0" applyProtection="0"/>
    <xf numFmtId="0" fontId="35" fillId="67" borderId="0" applyNumberFormat="0" applyBorder="0" applyAlignment="0" applyProtection="0"/>
    <xf numFmtId="0" fontId="44" fillId="15" borderId="40" applyNumberFormat="0" applyFont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51" fillId="0" borderId="0"/>
    <xf numFmtId="0" fontId="5" fillId="45" borderId="0" applyNumberFormat="0" applyBorder="0" applyAlignment="0" applyProtection="0"/>
    <xf numFmtId="0" fontId="44" fillId="15" borderId="40" applyNumberFormat="0" applyFont="0" applyAlignment="0" applyProtection="0"/>
    <xf numFmtId="9" fontId="44" fillId="0" borderId="0" applyFont="0" applyFill="0" applyBorder="0" applyAlignment="0" applyProtection="0"/>
    <xf numFmtId="0" fontId="5" fillId="47" borderId="0" applyNumberFormat="0" applyBorder="0" applyAlignment="0" applyProtection="0"/>
    <xf numFmtId="0" fontId="5" fillId="45" borderId="0" applyNumberFormat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35" fillId="53" borderId="0" applyNumberFormat="0" applyBorder="0" applyAlignment="0" applyProtection="0"/>
    <xf numFmtId="43" fontId="44" fillId="0" borderId="0" applyFont="0" applyFill="0" applyBorder="0" applyAlignment="0" applyProtection="0"/>
    <xf numFmtId="0" fontId="162" fillId="68" borderId="36" applyNumberFormat="0" applyAlignment="0" applyProtection="0"/>
    <xf numFmtId="0" fontId="36" fillId="0" borderId="0"/>
    <xf numFmtId="9" fontId="44" fillId="0" borderId="0" applyFont="0" applyFill="0" applyBorder="0" applyAlignment="0" applyProtection="0"/>
    <xf numFmtId="0" fontId="5" fillId="61" borderId="0" applyNumberFormat="0" applyBorder="0" applyAlignment="0" applyProtection="0"/>
    <xf numFmtId="0" fontId="5" fillId="45" borderId="0" applyNumberFormat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5" fillId="67" borderId="0" applyNumberFormat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68" fillId="67" borderId="0" applyNumberFormat="0" applyBorder="0" applyAlignment="0" applyProtection="0"/>
    <xf numFmtId="0" fontId="35" fillId="53" borderId="0" applyNumberFormat="0" applyBorder="0" applyAlignment="0" applyProtection="0"/>
    <xf numFmtId="0" fontId="67" fillId="45" borderId="0" applyNumberFormat="0" applyBorder="0" applyAlignment="0" applyProtection="0"/>
    <xf numFmtId="0" fontId="44" fillId="15" borderId="40" applyNumberFormat="0" applyFont="0" applyAlignment="0" applyProtection="0"/>
    <xf numFmtId="43" fontId="44" fillId="0" borderId="0" applyFont="0" applyFill="0" applyBorder="0" applyAlignment="0" applyProtection="0"/>
    <xf numFmtId="0" fontId="163" fillId="0" borderId="53" applyNumberFormat="0" applyFill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5" fillId="63" borderId="0" applyNumberFormat="0" applyBorder="0" applyAlignment="0" applyProtection="0"/>
    <xf numFmtId="43" fontId="44" fillId="0" borderId="0" applyFont="0" applyFill="0" applyBorder="0" applyAlignment="0" applyProtection="0"/>
    <xf numFmtId="0" fontId="5" fillId="61" borderId="0" applyNumberFormat="0" applyBorder="0" applyAlignment="0" applyProtection="0"/>
    <xf numFmtId="0" fontId="36" fillId="0" borderId="0"/>
    <xf numFmtId="9" fontId="44" fillId="0" borderId="0" applyFont="0" applyFill="0" applyBorder="0" applyAlignment="0" applyProtection="0"/>
    <xf numFmtId="0" fontId="143" fillId="0" borderId="34" applyNumberFormat="0" applyFill="0" applyAlignment="0" applyProtection="0"/>
    <xf numFmtId="0" fontId="5" fillId="47" borderId="0" applyNumberFormat="0" applyBorder="0" applyAlignment="0" applyProtection="0"/>
    <xf numFmtId="0" fontId="5" fillId="45" borderId="0" applyNumberFormat="0" applyBorder="0" applyAlignment="0" applyProtection="0"/>
    <xf numFmtId="0" fontId="164" fillId="0" borderId="34" applyNumberFormat="0" applyFill="0" applyAlignment="0" applyProtection="0"/>
    <xf numFmtId="9" fontId="44" fillId="0" borderId="0" applyFont="0" applyFill="0" applyBorder="0" applyAlignment="0" applyProtection="0"/>
    <xf numFmtId="0" fontId="5" fillId="45" borderId="0" applyNumberFormat="0" applyBorder="0" applyAlignment="0" applyProtection="0"/>
    <xf numFmtId="43" fontId="44" fillId="0" borderId="0" applyFont="0" applyFill="0" applyBorder="0" applyAlignment="0" applyProtection="0"/>
    <xf numFmtId="0" fontId="5" fillId="45" borderId="0" applyNumberFormat="0" applyBorder="0" applyAlignment="0" applyProtection="0"/>
    <xf numFmtId="9" fontId="44" fillId="0" borderId="0" applyFont="0" applyFill="0" applyBorder="0" applyAlignment="0" applyProtection="0"/>
    <xf numFmtId="0" fontId="5" fillId="61" borderId="0" applyNumberFormat="0" applyBorder="0" applyAlignment="0" applyProtection="0"/>
    <xf numFmtId="0" fontId="35" fillId="64" borderId="0" applyNumberFormat="0" applyBorder="0" applyAlignment="0" applyProtection="0"/>
    <xf numFmtId="0" fontId="155" fillId="0" borderId="0"/>
    <xf numFmtId="43" fontId="44" fillId="0" borderId="0" applyFont="0" applyFill="0" applyBorder="0" applyAlignment="0" applyProtection="0"/>
    <xf numFmtId="0" fontId="169" fillId="68" borderId="55" applyNumberFormat="0" applyAlignment="0" applyProtection="0"/>
    <xf numFmtId="9" fontId="44" fillId="0" borderId="0" applyFont="0" applyFill="0" applyBorder="0" applyAlignment="0" applyProtection="0"/>
    <xf numFmtId="0" fontId="149" fillId="11" borderId="0" applyNumberFormat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35" fillId="64" borderId="0" applyNumberFormat="0" applyBorder="0" applyAlignment="0" applyProtection="0"/>
    <xf numFmtId="0" fontId="152" fillId="0" borderId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5" fillId="61" borderId="0" applyNumberFormat="0" applyBorder="0" applyAlignment="0" applyProtection="0"/>
    <xf numFmtId="0" fontId="150" fillId="68" borderId="55" applyNumberFormat="0" applyAlignment="0" applyProtection="0"/>
    <xf numFmtId="0" fontId="5" fillId="47" borderId="0" applyNumberFormat="0" applyBorder="0" applyAlignment="0" applyProtection="0"/>
    <xf numFmtId="0" fontId="147" fillId="60" borderId="36" applyNumberFormat="0" applyAlignment="0" applyProtection="0"/>
    <xf numFmtId="0" fontId="44" fillId="15" borderId="40" applyNumberFormat="0" applyFont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4" fillId="15" borderId="40" applyNumberFormat="0" applyFont="0" applyAlignment="0" applyProtection="0"/>
    <xf numFmtId="9" fontId="44" fillId="0" borderId="0" applyFont="0" applyFill="0" applyBorder="0" applyAlignment="0" applyProtection="0"/>
    <xf numFmtId="0" fontId="5" fillId="45" borderId="0" applyNumberFormat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45" fillId="15" borderId="40" applyNumberFormat="0" applyFont="0" applyAlignment="0" applyProtection="0"/>
    <xf numFmtId="9" fontId="44" fillId="0" borderId="0" applyFont="0" applyFill="0" applyBorder="0" applyAlignment="0" applyProtection="0"/>
    <xf numFmtId="0" fontId="5" fillId="45" borderId="0" applyNumberFormat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" fillId="45" borderId="0" applyNumberFormat="0" applyBorder="0" applyAlignment="0" applyProtection="0"/>
    <xf numFmtId="0" fontId="44" fillId="15" borderId="40" applyNumberFormat="0" applyFont="0" applyAlignment="0" applyProtection="0"/>
    <xf numFmtId="0" fontId="35" fillId="47" borderId="0" applyNumberFormat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51" fillId="0" borderId="0"/>
    <xf numFmtId="0" fontId="44" fillId="15" borderId="40" applyNumberFormat="0" applyFon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" fillId="45" borderId="0" applyNumberFormat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" fillId="47" borderId="0" applyNumberFormat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" fillId="45" borderId="0" applyNumberFormat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5" fillId="66" borderId="0" applyNumberFormat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45" fillId="15" borderId="40" applyNumberFormat="0" applyFont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5" fillId="45" borderId="0" applyNumberFormat="0" applyBorder="0" applyAlignment="0" applyProtection="0"/>
    <xf numFmtId="0" fontId="157" fillId="0" borderId="0"/>
    <xf numFmtId="9" fontId="44" fillId="0" borderId="0" applyFont="0" applyFill="0" applyBorder="0" applyAlignment="0" applyProtection="0"/>
    <xf numFmtId="0" fontId="36" fillId="0" borderId="0"/>
    <xf numFmtId="0" fontId="5" fillId="45" borderId="0" applyNumberFormat="0" applyBorder="0" applyAlignment="0" applyProtection="0"/>
    <xf numFmtId="0" fontId="35" fillId="64" borderId="0" applyNumberFormat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66" fillId="60" borderId="36" applyNumberFormat="0" applyAlignment="0" applyProtection="0"/>
    <xf numFmtId="0" fontId="5" fillId="45" borderId="0" applyNumberFormat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" fillId="45" borderId="0" applyNumberFormat="0" applyBorder="0" applyAlignment="0" applyProtection="0"/>
    <xf numFmtId="43" fontId="14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68" fillId="64" borderId="0" applyNumberFormat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" fillId="61" borderId="0" applyNumberFormat="0" applyBorder="0" applyAlignment="0" applyProtection="0"/>
    <xf numFmtId="0" fontId="5" fillId="45" borderId="0" applyNumberFormat="0" applyBorder="0" applyAlignment="0" applyProtection="0"/>
    <xf numFmtId="0" fontId="168" fillId="11" borderId="0" applyNumberFormat="0" applyBorder="0" applyAlignment="0" applyProtection="0"/>
    <xf numFmtId="0" fontId="5" fillId="45" borderId="0" applyNumberFormat="0" applyBorder="0" applyAlignment="0" applyProtection="0"/>
    <xf numFmtId="0" fontId="44" fillId="15" borderId="40" applyNumberFormat="0" applyFont="0" applyAlignment="0" applyProtection="0"/>
    <xf numFmtId="0" fontId="162" fillId="68" borderId="36" applyNumberFormat="0" applyAlignment="0" applyProtection="0"/>
    <xf numFmtId="0" fontId="5" fillId="45" borderId="0" applyNumberFormat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5" fillId="65" borderId="0" applyNumberFormat="0" applyBorder="0" applyAlignment="0" applyProtection="0"/>
    <xf numFmtId="9" fontId="44" fillId="0" borderId="0" applyFont="0" applyFill="0" applyBorder="0" applyAlignment="0" applyProtection="0"/>
    <xf numFmtId="0" fontId="44" fillId="15" borderId="40" applyNumberFormat="0" applyFont="0" applyAlignment="0" applyProtection="0"/>
    <xf numFmtId="43" fontId="44" fillId="0" borderId="0" applyFont="0" applyFill="0" applyBorder="0" applyAlignment="0" applyProtection="0"/>
    <xf numFmtId="0" fontId="166" fillId="60" borderId="36" applyNumberFormat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69" fillId="68" borderId="55" applyNumberFormat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5" fillId="64" borderId="0" applyNumberFormat="0" applyBorder="0" applyAlignment="0" applyProtection="0"/>
    <xf numFmtId="0" fontId="163" fillId="0" borderId="53" applyNumberFormat="0" applyFill="0" applyAlignment="0" applyProtection="0"/>
    <xf numFmtId="9" fontId="44" fillId="0" borderId="0" applyFont="0" applyFill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4" fillId="15" borderId="40" applyNumberFormat="0" applyFont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" fillId="45" borderId="0" applyNumberFormat="0" applyBorder="0" applyAlignment="0" applyProtection="0"/>
    <xf numFmtId="43" fontId="44" fillId="0" borderId="0" applyFont="0" applyFill="0" applyBorder="0" applyAlignment="0" applyProtection="0"/>
    <xf numFmtId="0" fontId="44" fillId="15" borderId="40" applyNumberFormat="0" applyFont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68" fillId="66" borderId="0" applyNumberFormat="0" applyBorder="0" applyAlignment="0" applyProtection="0"/>
    <xf numFmtId="0" fontId="67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" fillId="61" borderId="0" applyNumberFormat="0" applyBorder="0" applyAlignment="0" applyProtection="0"/>
    <xf numFmtId="9" fontId="44" fillId="0" borderId="0" applyFont="0" applyFill="0" applyBorder="0" applyAlignment="0" applyProtection="0"/>
    <xf numFmtId="0" fontId="41" fillId="0" borderId="0">
      <alignment vertical="top"/>
    </xf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6" fillId="0" borderId="0"/>
    <xf numFmtId="0" fontId="5" fillId="45" borderId="0" applyNumberFormat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63" fillId="0" borderId="53" applyNumberFormat="0" applyFill="0" applyAlignment="0" applyProtection="0"/>
    <xf numFmtId="0" fontId="36" fillId="0" borderId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35" fillId="64" borderId="0" applyNumberFormat="0" applyBorder="0" applyAlignment="0" applyProtection="0"/>
    <xf numFmtId="0" fontId="36" fillId="0" borderId="0"/>
    <xf numFmtId="43" fontId="44" fillId="0" borderId="0" applyFont="0" applyFill="0" applyBorder="0" applyAlignment="0" applyProtection="0"/>
    <xf numFmtId="0" fontId="5" fillId="45" borderId="0" applyNumberFormat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36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6" fillId="0" borderId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5" fillId="45" borderId="0" applyNumberFormat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" fillId="45" borderId="0" applyNumberFormat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" fillId="47" borderId="0" applyNumberFormat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43" fontId="44" fillId="0" borderId="0" applyFont="0" applyFill="0" applyBorder="0" applyAlignment="0" applyProtection="0"/>
    <xf numFmtId="0" fontId="5" fillId="47" borderId="0" applyNumberFormat="0" applyBorder="0" applyAlignment="0" applyProtection="0"/>
    <xf numFmtId="0" fontId="36" fillId="0" borderId="0"/>
    <xf numFmtId="0" fontId="36" fillId="0" borderId="0"/>
    <xf numFmtId="0" fontId="35" fillId="63" borderId="0" applyNumberFormat="0" applyBorder="0" applyAlignment="0" applyProtection="0"/>
    <xf numFmtId="0" fontId="36" fillId="0" borderId="0"/>
    <xf numFmtId="0" fontId="5" fillId="45" borderId="0" applyNumberFormat="0" applyBorder="0" applyAlignment="0" applyProtection="0"/>
    <xf numFmtId="0" fontId="36" fillId="0" borderId="0"/>
    <xf numFmtId="9" fontId="44" fillId="0" borderId="0" applyFont="0" applyFill="0" applyBorder="0" applyAlignment="0" applyProtection="0"/>
    <xf numFmtId="0" fontId="68" fillId="53" borderId="0" applyNumberFormat="0" applyBorder="0" applyAlignment="0" applyProtection="0"/>
    <xf numFmtId="0" fontId="5" fillId="45" borderId="0" applyNumberFormat="0" applyBorder="0" applyAlignment="0" applyProtection="0"/>
    <xf numFmtId="43" fontId="44" fillId="0" borderId="0" applyFont="0" applyFill="0" applyBorder="0" applyAlignment="0" applyProtection="0"/>
    <xf numFmtId="0" fontId="36" fillId="0" borderId="0"/>
    <xf numFmtId="0" fontId="153" fillId="0" borderId="0"/>
    <xf numFmtId="43" fontId="44" fillId="0" borderId="0" applyFont="0" applyFill="0" applyBorder="0" applyAlignment="0" applyProtection="0"/>
    <xf numFmtId="0" fontId="44" fillId="15" borderId="40" applyNumberFormat="0" applyFont="0" applyAlignment="0" applyProtection="0"/>
    <xf numFmtId="9" fontId="44" fillId="0" borderId="0" applyFont="0" applyFill="0" applyBorder="0" applyAlignment="0" applyProtection="0"/>
    <xf numFmtId="0" fontId="144" fillId="0" borderId="35" applyNumberFormat="0" applyFill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5" fillId="45" borderId="0" applyNumberFormat="0" applyBorder="0" applyAlignment="0" applyProtection="0"/>
    <xf numFmtId="0" fontId="5" fillId="47" borderId="0" applyNumberFormat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5" fillId="45" borderId="0" applyNumberFormat="0" applyBorder="0" applyAlignment="0" applyProtection="0"/>
    <xf numFmtId="0" fontId="5" fillId="61" borderId="0" applyNumberFormat="0" applyBorder="0" applyAlignment="0" applyProtection="0"/>
    <xf numFmtId="9" fontId="44" fillId="0" borderId="0" applyFont="0" applyFill="0" applyBorder="0" applyAlignment="0" applyProtection="0"/>
    <xf numFmtId="0" fontId="5" fillId="45" borderId="0" applyNumberFormat="0" applyBorder="0" applyAlignment="0" applyProtection="0"/>
    <xf numFmtId="9" fontId="44" fillId="0" borderId="0" applyFont="0" applyFill="0" applyBorder="0" applyAlignment="0" applyProtection="0"/>
    <xf numFmtId="0" fontId="5" fillId="47" borderId="0" applyNumberFormat="0" applyBorder="0" applyAlignment="0" applyProtection="0"/>
    <xf numFmtId="43" fontId="44" fillId="0" borderId="0" applyFont="0" applyFill="0" applyBorder="0" applyAlignment="0" applyProtection="0"/>
    <xf numFmtId="0" fontId="5" fillId="61" borderId="0" applyNumberFormat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56" fillId="0" borderId="0"/>
    <xf numFmtId="43" fontId="44" fillId="0" borderId="0" applyFont="0" applyFill="0" applyBorder="0" applyAlignment="0" applyProtection="0"/>
    <xf numFmtId="0" fontId="44" fillId="15" borderId="40" applyNumberFormat="0" applyFont="0" applyAlignment="0" applyProtection="0"/>
    <xf numFmtId="9" fontId="44" fillId="0" borderId="0" applyFont="0" applyFill="0" applyBorder="0" applyAlignment="0" applyProtection="0"/>
    <xf numFmtId="0" fontId="5" fillId="61" borderId="0" applyNumberFormat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36" fillId="0" borderId="0"/>
    <xf numFmtId="43" fontId="44" fillId="0" borderId="0" applyFont="0" applyFill="0" applyBorder="0" applyAlignment="0" applyProtection="0"/>
    <xf numFmtId="0" fontId="36" fillId="0" borderId="0"/>
    <xf numFmtId="9" fontId="44" fillId="0" borderId="0" applyFont="0" applyFill="0" applyBorder="0" applyAlignment="0" applyProtection="0"/>
    <xf numFmtId="0" fontId="68" fillId="64" borderId="0" applyNumberFormat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" fillId="47" borderId="0" applyNumberFormat="0" applyBorder="0" applyAlignment="0" applyProtection="0"/>
    <xf numFmtId="0" fontId="36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" fillId="45" borderId="0" applyNumberFormat="0" applyBorder="0" applyAlignment="0" applyProtection="0"/>
    <xf numFmtId="0" fontId="36" fillId="0" borderId="0"/>
    <xf numFmtId="0" fontId="5" fillId="45" borderId="0" applyNumberFormat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43" fontId="44" fillId="0" borderId="0" applyFont="0" applyFill="0" applyBorder="0" applyAlignment="0" applyProtection="0"/>
    <xf numFmtId="0" fontId="36" fillId="0" borderId="0"/>
    <xf numFmtId="0" fontId="36" fillId="0" borderId="0"/>
    <xf numFmtId="0" fontId="5" fillId="45" borderId="0" applyNumberFormat="0" applyBorder="0" applyAlignment="0" applyProtection="0"/>
    <xf numFmtId="43" fontId="44" fillId="0" borderId="0" applyFont="0" applyFill="0" applyBorder="0" applyAlignment="0" applyProtection="0"/>
    <xf numFmtId="0" fontId="36" fillId="0" borderId="0"/>
    <xf numFmtId="0" fontId="36" fillId="0" borderId="0"/>
    <xf numFmtId="9" fontId="44" fillId="0" borderId="0" applyFont="0" applyFill="0" applyBorder="0" applyAlignment="0" applyProtection="0"/>
    <xf numFmtId="0" fontId="67" fillId="47" borderId="0" applyNumberFormat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5" fillId="45" borderId="0" applyNumberFormat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54" fillId="0" borderId="0"/>
    <xf numFmtId="0" fontId="67" fillId="45" borderId="0" applyNumberFormat="0" applyBorder="0" applyAlignment="0" applyProtection="0"/>
    <xf numFmtId="0" fontId="5" fillId="45" borderId="0" applyNumberFormat="0" applyBorder="0" applyAlignment="0" applyProtection="0"/>
    <xf numFmtId="0" fontId="165" fillId="0" borderId="35" applyNumberFormat="0" applyFill="0" applyAlignment="0" applyProtection="0"/>
    <xf numFmtId="43" fontId="44" fillId="0" borderId="0" applyFont="0" applyFill="0" applyBorder="0" applyAlignment="0" applyProtection="0"/>
    <xf numFmtId="0" fontId="5" fillId="45" borderId="0" applyNumberFormat="0" applyBorder="0" applyAlignment="0" applyProtection="0"/>
    <xf numFmtId="0" fontId="41" fillId="0" borderId="0">
      <alignment vertical="top"/>
    </xf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5" fillId="61" borderId="0" applyNumberFormat="0" applyBorder="0" applyAlignment="0" applyProtection="0"/>
    <xf numFmtId="9" fontId="44" fillId="0" borderId="0" applyFont="0" applyFill="0" applyBorder="0" applyAlignment="0" applyProtection="0"/>
    <xf numFmtId="0" fontId="163" fillId="0" borderId="53" applyNumberFormat="0" applyFill="0" applyAlignment="0" applyProtection="0"/>
    <xf numFmtId="0" fontId="164" fillId="0" borderId="34" applyNumberFormat="0" applyFill="0" applyAlignment="0" applyProtection="0"/>
    <xf numFmtId="0" fontId="44" fillId="15" borderId="40" applyNumberFormat="0" applyFont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5" fillId="61" borderId="0" applyNumberFormat="0" applyBorder="0" applyAlignment="0" applyProtection="0"/>
    <xf numFmtId="43" fontId="44" fillId="0" borderId="0" applyFont="0" applyFill="0" applyBorder="0" applyAlignment="0" applyProtection="0"/>
    <xf numFmtId="0" fontId="5" fillId="47" borderId="0" applyNumberFormat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5" fillId="45" borderId="0" applyNumberFormat="0" applyBorder="0" applyAlignment="0" applyProtection="0"/>
    <xf numFmtId="0" fontId="5" fillId="61" borderId="0" applyNumberFormat="0" applyBorder="0" applyAlignment="0" applyProtection="0"/>
    <xf numFmtId="0" fontId="36" fillId="0" borderId="0"/>
    <xf numFmtId="9" fontId="44" fillId="0" borderId="0" applyFont="0" applyFill="0" applyBorder="0" applyAlignment="0" applyProtection="0"/>
    <xf numFmtId="0" fontId="5" fillId="45" borderId="0" applyNumberFormat="0" applyBorder="0" applyAlignment="0" applyProtection="0"/>
    <xf numFmtId="43" fontId="44" fillId="0" borderId="0" applyFont="0" applyFill="0" applyBorder="0" applyAlignment="0" applyProtection="0"/>
    <xf numFmtId="0" fontId="5" fillId="45" borderId="0" applyNumberFormat="0" applyBorder="0" applyAlignment="0" applyProtection="0"/>
    <xf numFmtId="9" fontId="44" fillId="0" borderId="0" applyFont="0" applyFill="0" applyBorder="0" applyAlignment="0" applyProtection="0"/>
    <xf numFmtId="0" fontId="5" fillId="45" borderId="0" applyNumberFormat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9" fontId="44" fillId="0" borderId="0" applyFont="0" applyFill="0" applyBorder="0" applyAlignment="0" applyProtection="0"/>
    <xf numFmtId="0" fontId="5" fillId="45" borderId="0" applyNumberFormat="0" applyBorder="0" applyAlignment="0" applyProtection="0"/>
    <xf numFmtId="0" fontId="5" fillId="61" borderId="0" applyNumberFormat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" fillId="45" borderId="0" applyNumberFormat="0" applyBorder="0" applyAlignment="0" applyProtection="0"/>
    <xf numFmtId="0" fontId="164" fillId="0" borderId="34" applyNumberFormat="0" applyFill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" fillId="45" borderId="0" applyNumberFormat="0" applyBorder="0" applyAlignment="0" applyProtection="0"/>
    <xf numFmtId="0" fontId="5" fillId="61" borderId="0" applyNumberFormat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5" fillId="45" borderId="0" applyNumberFormat="0" applyBorder="0" applyAlignment="0" applyProtection="0"/>
    <xf numFmtId="43" fontId="44" fillId="0" borderId="0" applyFont="0" applyFill="0" applyBorder="0" applyAlignment="0" applyProtection="0"/>
    <xf numFmtId="0" fontId="5" fillId="61" borderId="0" applyNumberFormat="0" applyBorder="0" applyAlignment="0" applyProtection="0"/>
    <xf numFmtId="0" fontId="5" fillId="45" borderId="0" applyNumberFormat="0" applyBorder="0" applyAlignment="0" applyProtection="0"/>
    <xf numFmtId="43" fontId="44" fillId="0" borderId="0" applyFont="0" applyFill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44" fillId="15" borderId="40" applyNumberFormat="0" applyFont="0" applyAlignment="0" applyProtection="0"/>
    <xf numFmtId="0" fontId="5" fillId="45" borderId="0" applyNumberFormat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" fillId="47" borderId="0" applyNumberFormat="0" applyBorder="0" applyAlignment="0" applyProtection="0"/>
    <xf numFmtId="0" fontId="5" fillId="0" borderId="0"/>
    <xf numFmtId="9" fontId="44" fillId="0" borderId="0" applyFont="0" applyFill="0" applyBorder="0" applyAlignment="0" applyProtection="0"/>
    <xf numFmtId="0" fontId="5" fillId="45" borderId="0" applyNumberFormat="0" applyBorder="0" applyAlignment="0" applyProtection="0"/>
    <xf numFmtId="0" fontId="36" fillId="0" borderId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64" borderId="0" applyNumberFormat="0" applyBorder="0" applyAlignment="0" applyProtection="0"/>
    <xf numFmtId="9" fontId="44" fillId="0" borderId="0" applyFont="0" applyFill="0" applyBorder="0" applyAlignment="0" applyProtection="0"/>
    <xf numFmtId="0" fontId="5" fillId="61" borderId="0" applyNumberFormat="0" applyBorder="0" applyAlignment="0" applyProtection="0"/>
    <xf numFmtId="0" fontId="165" fillId="0" borderId="35" applyNumberFormat="0" applyFill="0" applyAlignment="0" applyProtection="0"/>
    <xf numFmtId="0" fontId="67" fillId="45" borderId="0" applyNumberFormat="0" applyBorder="0" applyAlignment="0" applyProtection="0"/>
    <xf numFmtId="43" fontId="44" fillId="0" borderId="0" applyFont="0" applyFill="0" applyBorder="0" applyAlignment="0" applyProtection="0"/>
    <xf numFmtId="0" fontId="5" fillId="0" borderId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5" fillId="47" borderId="0" applyNumberFormat="0" applyBorder="0" applyAlignment="0" applyProtection="0"/>
    <xf numFmtId="9" fontId="44" fillId="0" borderId="0" applyFont="0" applyFill="0" applyBorder="0" applyAlignment="0" applyProtection="0"/>
    <xf numFmtId="0" fontId="5" fillId="63" borderId="0" applyNumberFormat="0" applyBorder="0" applyAlignment="0" applyProtection="0"/>
    <xf numFmtId="0" fontId="35" fillId="66" borderId="0" applyNumberFormat="0" applyBorder="0" applyAlignment="0" applyProtection="0"/>
    <xf numFmtId="43" fontId="44" fillId="0" borderId="0" applyFont="0" applyFill="0" applyBorder="0" applyAlignment="0" applyProtection="0"/>
    <xf numFmtId="0" fontId="153" fillId="0" borderId="0"/>
    <xf numFmtId="0" fontId="158" fillId="0" borderId="0"/>
    <xf numFmtId="0" fontId="160" fillId="0" borderId="0"/>
    <xf numFmtId="0" fontId="159" fillId="0" borderId="0"/>
    <xf numFmtId="0" fontId="170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34" fillId="0" borderId="56" applyNumberFormat="0" applyFill="0" applyAlignment="0" applyProtection="0"/>
    <xf numFmtId="0" fontId="78" fillId="0" borderId="56" applyNumberFormat="0" applyFill="0" applyAlignment="0" applyProtection="0"/>
    <xf numFmtId="0" fontId="34" fillId="0" borderId="56" applyNumberFormat="0" applyFill="0" applyAlignment="0" applyProtection="0"/>
    <xf numFmtId="0" fontId="34" fillId="0" borderId="56" applyNumberFormat="0" applyFill="0" applyAlignment="0" applyProtection="0"/>
    <xf numFmtId="0" fontId="34" fillId="0" borderId="56" applyNumberFormat="0" applyFill="0" applyAlignment="0" applyProtection="0"/>
    <xf numFmtId="0" fontId="41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41" fillId="0" borderId="0">
      <alignment vertical="top"/>
    </xf>
    <xf numFmtId="0" fontId="41" fillId="0" borderId="0">
      <alignment vertical="top"/>
    </xf>
    <xf numFmtId="0" fontId="5" fillId="0" borderId="0"/>
    <xf numFmtId="0" fontId="36" fillId="0" borderId="0"/>
    <xf numFmtId="0" fontId="41" fillId="0" borderId="0">
      <alignment vertical="top"/>
    </xf>
    <xf numFmtId="0" fontId="36" fillId="0" borderId="0"/>
    <xf numFmtId="0" fontId="172" fillId="0" borderId="0">
      <alignment vertical="top"/>
    </xf>
    <xf numFmtId="0" fontId="21" fillId="0" borderId="33" applyNumberFormat="0" applyFill="0" applyAlignment="0" applyProtection="0"/>
    <xf numFmtId="0" fontId="22" fillId="0" borderId="34" applyNumberFormat="0" applyFill="0" applyAlignment="0" applyProtection="0"/>
    <xf numFmtId="0" fontId="23" fillId="0" borderId="35" applyNumberFormat="0" applyFill="0" applyAlignment="0" applyProtection="0"/>
    <xf numFmtId="0" fontId="2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7" fillId="12" borderId="36" applyNumberFormat="0" applyAlignment="0" applyProtection="0"/>
    <xf numFmtId="0" fontId="28" fillId="13" borderId="37" applyNumberFormat="0" applyAlignment="0" applyProtection="0"/>
    <xf numFmtId="0" fontId="29" fillId="13" borderId="36" applyNumberFormat="0" applyAlignment="0" applyProtection="0"/>
    <xf numFmtId="0" fontId="30" fillId="0" borderId="38" applyNumberFormat="0" applyFill="0" applyAlignment="0" applyProtection="0"/>
    <xf numFmtId="0" fontId="31" fillId="14" borderId="39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1" applyNumberFormat="0" applyFill="0" applyAlignment="0" applyProtection="0"/>
    <xf numFmtId="0" fontId="3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5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5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35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35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15" borderId="40" applyNumberFormat="0" applyFont="0" applyAlignment="0" applyProtection="0"/>
    <xf numFmtId="43" fontId="4" fillId="0" borderId="0" applyFont="0" applyFill="0" applyBorder="0" applyAlignment="0" applyProtection="0"/>
    <xf numFmtId="0" fontId="4" fillId="15" borderId="40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0" borderId="0" applyNumberFormat="0" applyBorder="0" applyAlignment="0" applyProtection="0"/>
    <xf numFmtId="0" fontId="4" fillId="25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29" borderId="0" applyNumberFormat="0" applyBorder="0" applyAlignment="0" applyProtection="0"/>
    <xf numFmtId="0" fontId="4" fillId="26" borderId="0" applyNumberFormat="0" applyBorder="0" applyAlignment="0" applyProtection="0"/>
    <xf numFmtId="0" fontId="4" fillId="21" borderId="0" applyNumberFormat="0" applyBorder="0" applyAlignment="0" applyProtection="0"/>
    <xf numFmtId="43" fontId="4" fillId="0" borderId="0" applyFont="0" applyFill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15" borderId="40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15" borderId="40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15" borderId="40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15" borderId="40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15" borderId="40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15" borderId="40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15" borderId="40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5" borderId="40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15" borderId="40" applyNumberFormat="0" applyFont="0" applyAlignment="0" applyProtection="0"/>
    <xf numFmtId="43" fontId="4" fillId="0" borderId="0" applyFont="0" applyFill="0" applyBorder="0" applyAlignment="0" applyProtection="0"/>
    <xf numFmtId="0" fontId="4" fillId="15" borderId="40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0" borderId="0" applyNumberFormat="0" applyBorder="0" applyAlignment="0" applyProtection="0"/>
    <xf numFmtId="0" fontId="4" fillId="25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29" borderId="0" applyNumberFormat="0" applyBorder="0" applyAlignment="0" applyProtection="0"/>
    <xf numFmtId="0" fontId="4" fillId="26" borderId="0" applyNumberFormat="0" applyBorder="0" applyAlignment="0" applyProtection="0"/>
    <xf numFmtId="0" fontId="4" fillId="21" borderId="0" applyNumberFormat="0" applyBorder="0" applyAlignment="0" applyProtection="0"/>
    <xf numFmtId="43" fontId="4" fillId="0" borderId="0" applyFont="0" applyFill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15" borderId="40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15" borderId="40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15" borderId="40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15" borderId="40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15" borderId="40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15" borderId="40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15" borderId="40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40" applyNumberFormat="0" applyFont="0" applyAlignment="0" applyProtection="0"/>
    <xf numFmtId="0" fontId="4" fillId="15" borderId="40" applyNumberFormat="0" applyFont="0" applyAlignment="0" applyProtection="0"/>
    <xf numFmtId="0" fontId="4" fillId="15" borderId="40" applyNumberFormat="0" applyFont="0" applyAlignment="0" applyProtection="0"/>
    <xf numFmtId="0" fontId="4" fillId="15" borderId="40" applyNumberFormat="0" applyFont="0" applyAlignment="0" applyProtection="0"/>
    <xf numFmtId="0" fontId="4" fillId="15" borderId="40" applyNumberFormat="0" applyFont="0" applyAlignment="0" applyProtection="0"/>
    <xf numFmtId="0" fontId="4" fillId="15" borderId="40" applyNumberFormat="0" applyFont="0" applyAlignment="0" applyProtection="0"/>
    <xf numFmtId="0" fontId="4" fillId="15" borderId="40" applyNumberFormat="0" applyFont="0" applyAlignment="0" applyProtection="0"/>
    <xf numFmtId="0" fontId="4" fillId="15" borderId="40" applyNumberFormat="0" applyFont="0" applyAlignment="0" applyProtection="0"/>
    <xf numFmtId="0" fontId="4" fillId="15" borderId="40" applyNumberFormat="0" applyFont="0" applyAlignment="0" applyProtection="0"/>
    <xf numFmtId="9" fontId="4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" fillId="43" borderId="0" applyNumberFormat="0" applyBorder="0" applyAlignment="0" applyProtection="0"/>
    <xf numFmtId="43" fontId="44" fillId="0" borderId="0" applyFont="0" applyFill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4" fillId="0" borderId="0"/>
    <xf numFmtId="0" fontId="41" fillId="0" borderId="0"/>
    <xf numFmtId="0" fontId="4" fillId="0" borderId="0"/>
    <xf numFmtId="0" fontId="43" fillId="0" borderId="0"/>
    <xf numFmtId="0" fontId="4" fillId="0" borderId="0"/>
    <xf numFmtId="0" fontId="6" fillId="0" borderId="0"/>
    <xf numFmtId="0" fontId="4" fillId="42" borderId="0" applyNumberFormat="0" applyBorder="0" applyAlignment="0" applyProtection="0"/>
    <xf numFmtId="0" fontId="6" fillId="0" borderId="0"/>
    <xf numFmtId="0" fontId="114" fillId="0" borderId="0"/>
    <xf numFmtId="0" fontId="4" fillId="42" borderId="0" applyNumberFormat="0" applyBorder="0" applyAlignment="0" applyProtection="0"/>
    <xf numFmtId="0" fontId="103" fillId="0" borderId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43" borderId="0" applyNumberFormat="0" applyBorder="0" applyAlignment="0" applyProtection="0"/>
    <xf numFmtId="0" fontId="41" fillId="0" borderId="0">
      <alignment vertical="top"/>
    </xf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6" fillId="0" borderId="0"/>
    <xf numFmtId="0" fontId="4" fillId="43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0" fontId="4" fillId="0" borderId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" fillId="0" borderId="0"/>
    <xf numFmtId="0" fontId="41" fillId="0" borderId="0"/>
    <xf numFmtId="44" fontId="43" fillId="0" borderId="0" applyFont="0" applyFill="0" applyBorder="0" applyAlignment="0" applyProtection="0"/>
    <xf numFmtId="0" fontId="4" fillId="0" borderId="0"/>
    <xf numFmtId="0" fontId="4" fillId="0" borderId="0"/>
    <xf numFmtId="43" fontId="6" fillId="0" borderId="0" applyFont="0" applyFill="0" applyBorder="0" applyAlignment="0" applyProtection="0"/>
    <xf numFmtId="0" fontId="4" fillId="43" borderId="0" applyNumberFormat="0" applyBorder="0" applyAlignment="0" applyProtection="0"/>
    <xf numFmtId="0" fontId="41" fillId="0" borderId="0">
      <alignment vertical="top"/>
    </xf>
    <xf numFmtId="0" fontId="6" fillId="0" borderId="0"/>
    <xf numFmtId="0" fontId="41" fillId="0" borderId="0">
      <alignment vertical="top"/>
    </xf>
    <xf numFmtId="0" fontId="6" fillId="0" borderId="0"/>
    <xf numFmtId="0" fontId="57" fillId="0" borderId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0" borderId="0"/>
    <xf numFmtId="0" fontId="4" fillId="42" borderId="0" applyNumberFormat="0" applyBorder="0" applyAlignment="0" applyProtection="0"/>
    <xf numFmtId="0" fontId="43" fillId="0" borderId="0"/>
    <xf numFmtId="0" fontId="4" fillId="0" borderId="0"/>
    <xf numFmtId="0" fontId="41" fillId="0" borderId="0">
      <alignment vertical="top"/>
    </xf>
    <xf numFmtId="0" fontId="65" fillId="0" borderId="0"/>
    <xf numFmtId="0" fontId="43" fillId="0" borderId="0"/>
    <xf numFmtId="0" fontId="4" fillId="0" borderId="0"/>
    <xf numFmtId="0" fontId="4" fillId="0" borderId="0"/>
    <xf numFmtId="0" fontId="111" fillId="0" borderId="0"/>
    <xf numFmtId="44" fontId="58" fillId="0" borderId="0" applyFont="0" applyFill="0" applyBorder="0" applyAlignment="0" applyProtection="0"/>
    <xf numFmtId="0" fontId="44" fillId="43" borderId="0" applyNumberFormat="0" applyBorder="0" applyAlignment="0" applyProtection="0"/>
    <xf numFmtId="43" fontId="6" fillId="0" borderId="0" applyFont="0" applyFill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6" fillId="0" borderId="0"/>
    <xf numFmtId="0" fontId="107" fillId="0" borderId="0"/>
    <xf numFmtId="0" fontId="4" fillId="41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0" borderId="0"/>
    <xf numFmtId="167" fontId="4" fillId="0" borderId="0"/>
    <xf numFmtId="0" fontId="4" fillId="48" borderId="0" applyNumberFormat="0" applyBorder="0" applyAlignment="0" applyProtection="0"/>
    <xf numFmtId="43" fontId="43" fillId="0" borderId="0" applyFont="0" applyFill="0" applyBorder="0" applyAlignment="0" applyProtection="0"/>
    <xf numFmtId="0" fontId="4" fillId="43" borderId="0" applyNumberFormat="0" applyBorder="0" applyAlignment="0" applyProtection="0"/>
    <xf numFmtId="0" fontId="41" fillId="0" borderId="0">
      <alignment vertical="top"/>
    </xf>
    <xf numFmtId="9" fontId="4" fillId="0" borderId="0" applyFont="0" applyFill="0" applyBorder="0" applyAlignment="0" applyProtection="0"/>
    <xf numFmtId="0" fontId="4" fillId="0" borderId="0"/>
    <xf numFmtId="43" fontId="44" fillId="0" borderId="0" applyFont="0" applyFill="0" applyBorder="0" applyAlignment="0" applyProtection="0"/>
    <xf numFmtId="0" fontId="6" fillId="0" borderId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1" fillId="0" borderId="0">
      <alignment vertical="top"/>
    </xf>
    <xf numFmtId="0" fontId="41" fillId="0" borderId="0">
      <alignment vertical="top"/>
    </xf>
    <xf numFmtId="43" fontId="43" fillId="0" borderId="0" applyFont="0" applyFill="0" applyBorder="0" applyAlignment="0" applyProtection="0"/>
    <xf numFmtId="0" fontId="4" fillId="0" borderId="0"/>
    <xf numFmtId="0" fontId="4" fillId="42" borderId="0" applyNumberFormat="0" applyBorder="0" applyAlignment="0" applyProtection="0"/>
    <xf numFmtId="0" fontId="41" fillId="0" borderId="0">
      <alignment vertical="top"/>
    </xf>
    <xf numFmtId="0" fontId="4" fillId="48" borderId="0" applyNumberFormat="0" applyBorder="0" applyAlignment="0" applyProtection="0"/>
    <xf numFmtId="0" fontId="57" fillId="0" borderId="0"/>
    <xf numFmtId="0" fontId="6" fillId="0" borderId="0"/>
    <xf numFmtId="0" fontId="4" fillId="0" borderId="0"/>
    <xf numFmtId="0" fontId="4" fillId="41" borderId="0" applyNumberFormat="0" applyBorder="0" applyAlignment="0" applyProtection="0"/>
    <xf numFmtId="0" fontId="6" fillId="0" borderId="0"/>
    <xf numFmtId="0" fontId="4" fillId="48" borderId="0" applyNumberFormat="0" applyBorder="0" applyAlignment="0" applyProtection="0"/>
    <xf numFmtId="0" fontId="4" fillId="31" borderId="0" applyNumberFormat="0" applyBorder="0" applyAlignment="0" applyProtection="0"/>
    <xf numFmtId="0" fontId="44" fillId="40" borderId="0" applyNumberFormat="0" applyBorder="0" applyAlignment="0" applyProtection="0"/>
    <xf numFmtId="0" fontId="41" fillId="0" borderId="0"/>
    <xf numFmtId="0" fontId="4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4" fillId="41" borderId="0" applyNumberFormat="0" applyBorder="0" applyAlignment="0" applyProtection="0"/>
    <xf numFmtId="0" fontId="4" fillId="48" borderId="0" applyNumberFormat="0" applyBorder="0" applyAlignment="0" applyProtection="0"/>
    <xf numFmtId="0" fontId="4" fillId="0" borderId="0"/>
    <xf numFmtId="43" fontId="43" fillId="0" borderId="0" applyFont="0" applyFill="0" applyBorder="0" applyAlignment="0" applyProtection="0"/>
    <xf numFmtId="44" fontId="112" fillId="0" borderId="0" applyFont="0" applyFill="0" applyBorder="0" applyAlignment="0" applyProtection="0"/>
    <xf numFmtId="167" fontId="4" fillId="0" borderId="0"/>
    <xf numFmtId="0" fontId="4" fillId="40" borderId="0" applyNumberFormat="0" applyBorder="0" applyAlignment="0" applyProtection="0"/>
    <xf numFmtId="0" fontId="4" fillId="42" borderId="0" applyNumberFormat="0" applyBorder="0" applyAlignment="0" applyProtection="0"/>
    <xf numFmtId="0" fontId="41" fillId="0" borderId="0">
      <alignment vertical="top"/>
    </xf>
    <xf numFmtId="0" fontId="4" fillId="48" borderId="0" applyNumberFormat="0" applyBorder="0" applyAlignment="0" applyProtection="0"/>
    <xf numFmtId="0" fontId="4" fillId="41" borderId="0" applyNumberFormat="0" applyBorder="0" applyAlignment="0" applyProtection="0"/>
    <xf numFmtId="0" fontId="4" fillId="43" borderId="0" applyNumberFormat="0" applyBorder="0" applyAlignment="0" applyProtection="0"/>
    <xf numFmtId="0" fontId="4" fillId="0" borderId="0"/>
    <xf numFmtId="0" fontId="107" fillId="0" borderId="0"/>
    <xf numFmtId="43" fontId="41" fillId="0" borderId="0" applyFont="0" applyFill="0" applyBorder="0" applyAlignment="0" applyProtection="0"/>
    <xf numFmtId="0" fontId="45" fillId="47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4" fillId="0" borderId="0" applyFont="0" applyFill="0" applyBorder="0" applyAlignment="0" applyProtection="0"/>
    <xf numFmtId="0" fontId="41" fillId="0" borderId="0">
      <alignment vertical="top"/>
    </xf>
    <xf numFmtId="0" fontId="44" fillId="41" borderId="0" applyNumberFormat="0" applyBorder="0" applyAlignment="0" applyProtection="0"/>
    <xf numFmtId="43" fontId="107" fillId="0" borderId="0" applyFont="0" applyFill="0" applyBorder="0" applyAlignment="0" applyProtection="0"/>
    <xf numFmtId="0" fontId="46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40" borderId="0" applyNumberFormat="0" applyBorder="0" applyAlignment="0" applyProtection="0"/>
    <xf numFmtId="0" fontId="57" fillId="0" borderId="0"/>
    <xf numFmtId="0" fontId="44" fillId="48" borderId="0" applyNumberFormat="0" applyBorder="0" applyAlignment="0" applyProtection="0"/>
    <xf numFmtId="0" fontId="4" fillId="0" borderId="0"/>
    <xf numFmtId="0" fontId="44" fillId="61" borderId="48" applyNumberFormat="0" applyFont="0" applyAlignment="0" applyProtection="0"/>
    <xf numFmtId="0" fontId="45" fillId="48" borderId="0" applyNumberFormat="0" applyBorder="0" applyAlignment="0" applyProtection="0"/>
    <xf numFmtId="0" fontId="41" fillId="0" borderId="0">
      <alignment vertical="top"/>
    </xf>
    <xf numFmtId="9" fontId="4" fillId="0" borderId="0" applyFont="0" applyFill="0" applyBorder="0" applyAlignment="0" applyProtection="0"/>
    <xf numFmtId="0" fontId="6" fillId="0" borderId="0"/>
    <xf numFmtId="169" fontId="6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8" borderId="0" applyNumberFormat="0" applyBorder="0" applyAlignment="0" applyProtection="0"/>
    <xf numFmtId="0" fontId="6" fillId="0" borderId="0"/>
    <xf numFmtId="0" fontId="6" fillId="0" borderId="0"/>
    <xf numFmtId="0" fontId="4" fillId="41" borderId="0" applyNumberFormat="0" applyBorder="0" applyAlignment="0" applyProtection="0"/>
    <xf numFmtId="43" fontId="41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0" fontId="4" fillId="0" borderId="0"/>
    <xf numFmtId="0" fontId="114" fillId="0" borderId="0"/>
    <xf numFmtId="0" fontId="4" fillId="22" borderId="0" applyNumberFormat="0" applyBorder="0" applyAlignment="0" applyProtection="0"/>
    <xf numFmtId="43" fontId="113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40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107" fillId="0" borderId="0"/>
    <xf numFmtId="0" fontId="4" fillId="0" borderId="0"/>
    <xf numFmtId="43" fontId="6" fillId="0" borderId="0" applyFont="0" applyFill="0" applyBorder="0" applyAlignment="0" applyProtection="0"/>
    <xf numFmtId="0" fontId="6" fillId="0" borderId="0"/>
    <xf numFmtId="43" fontId="44" fillId="0" borderId="0" applyFont="0" applyFill="0" applyBorder="0" applyAlignment="0" applyProtection="0"/>
    <xf numFmtId="0" fontId="4" fillId="0" borderId="0"/>
    <xf numFmtId="0" fontId="4" fillId="41" borderId="0" applyNumberFormat="0" applyBorder="0" applyAlignment="0" applyProtection="0"/>
    <xf numFmtId="0" fontId="41" fillId="0" borderId="0">
      <alignment vertical="top"/>
    </xf>
    <xf numFmtId="0" fontId="4" fillId="15" borderId="40" applyNumberFormat="0" applyFont="0" applyAlignment="0" applyProtection="0"/>
    <xf numFmtId="43" fontId="112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" fillId="40" borderId="0" applyNumberFormat="0" applyBorder="0" applyAlignment="0" applyProtection="0"/>
    <xf numFmtId="0" fontId="45" fillId="53" borderId="0" applyNumberFormat="0" applyBorder="0" applyAlignment="0" applyProtection="0"/>
    <xf numFmtId="0" fontId="44" fillId="42" borderId="0" applyNumberFormat="0" applyBorder="0" applyAlignment="0" applyProtection="0"/>
    <xf numFmtId="0" fontId="41" fillId="0" borderId="0">
      <alignment vertical="top"/>
    </xf>
    <xf numFmtId="0" fontId="114" fillId="0" borderId="0"/>
    <xf numFmtId="169" fontId="6" fillId="0" borderId="0" applyFont="0" applyFill="0" applyBorder="0" applyAlignment="0" applyProtection="0"/>
    <xf numFmtId="0" fontId="4" fillId="0" borderId="0"/>
    <xf numFmtId="0" fontId="6" fillId="0" borderId="0"/>
    <xf numFmtId="0" fontId="45" fillId="50" borderId="0" applyNumberFormat="0" applyBorder="0" applyAlignment="0" applyProtection="0"/>
    <xf numFmtId="0" fontId="44" fillId="61" borderId="48" applyNumberFormat="0" applyFont="0" applyAlignment="0" applyProtection="0"/>
    <xf numFmtId="0" fontId="4" fillId="0" borderId="0"/>
    <xf numFmtId="0" fontId="107" fillId="0" borderId="0"/>
    <xf numFmtId="0" fontId="6" fillId="0" borderId="0"/>
    <xf numFmtId="0" fontId="41" fillId="0" borderId="0">
      <alignment vertical="top"/>
    </xf>
    <xf numFmtId="0" fontId="41" fillId="0" borderId="0">
      <alignment vertical="top"/>
    </xf>
    <xf numFmtId="0" fontId="6" fillId="0" borderId="0"/>
    <xf numFmtId="0" fontId="4" fillId="0" borderId="0"/>
    <xf numFmtId="0" fontId="43" fillId="0" borderId="0"/>
    <xf numFmtId="0" fontId="6" fillId="0" borderId="0"/>
    <xf numFmtId="0" fontId="58" fillId="0" borderId="0"/>
    <xf numFmtId="37" fontId="115" fillId="0" borderId="0"/>
    <xf numFmtId="0" fontId="41" fillId="0" borderId="0">
      <alignment vertical="top"/>
    </xf>
    <xf numFmtId="0" fontId="6" fillId="0" borderId="0"/>
    <xf numFmtId="0" fontId="41" fillId="0" borderId="0"/>
    <xf numFmtId="0" fontId="41" fillId="0" borderId="0">
      <alignment vertical="top"/>
    </xf>
    <xf numFmtId="0" fontId="6" fillId="0" borderId="0"/>
    <xf numFmtId="0" fontId="6" fillId="0" borderId="0"/>
    <xf numFmtId="0" fontId="56" fillId="60" borderId="0" applyNumberFormat="0" applyBorder="0" applyAlignment="0" applyProtection="0"/>
    <xf numFmtId="43" fontId="41" fillId="0" borderId="0" applyFont="0" applyFill="0" applyBorder="0" applyAlignment="0" applyProtection="0">
      <alignment vertical="top"/>
    </xf>
    <xf numFmtId="169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169" fontId="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5" fillId="51" borderId="0" applyNumberFormat="0" applyBorder="0" applyAlignment="0" applyProtection="0"/>
    <xf numFmtId="0" fontId="45" fillId="52" borderId="0" applyNumberFormat="0" applyBorder="0" applyAlignment="0" applyProtection="0"/>
    <xf numFmtId="0" fontId="4" fillId="1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37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9" fontId="4" fillId="0" borderId="0" applyFont="0" applyFill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0" borderId="0"/>
    <xf numFmtId="167" fontId="4" fillId="0" borderId="0"/>
    <xf numFmtId="167" fontId="4" fillId="0" borderId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9" fillId="0" borderId="0" applyFont="0" applyFill="0" applyBorder="0" applyAlignment="0" applyProtection="0"/>
    <xf numFmtId="0" fontId="4" fillId="0" borderId="0"/>
    <xf numFmtId="9" fontId="6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4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9" fillId="0" borderId="0"/>
    <xf numFmtId="0" fontId="6" fillId="0" borderId="0"/>
    <xf numFmtId="43" fontId="43" fillId="0" borderId="0" applyFont="0" applyFill="0" applyBorder="0" applyAlignment="0" applyProtection="0"/>
    <xf numFmtId="0" fontId="43" fillId="0" borderId="0"/>
    <xf numFmtId="0" fontId="4" fillId="15" borderId="40" applyNumberFormat="0" applyFont="0" applyAlignment="0" applyProtection="0"/>
    <xf numFmtId="9" fontId="99" fillId="0" borderId="0" applyFont="0" applyFill="0" applyBorder="0" applyAlignment="0" applyProtection="0"/>
    <xf numFmtId="0" fontId="4" fillId="0" borderId="0"/>
    <xf numFmtId="0" fontId="4" fillId="15" borderId="40" applyNumberFormat="0" applyFont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43" fontId="4" fillId="0" borderId="0" applyFont="0" applyFill="0" applyBorder="0" applyAlignment="0" applyProtection="0"/>
    <xf numFmtId="0" fontId="4" fillId="15" borderId="40" applyNumberFormat="0" applyFont="0" applyAlignment="0" applyProtection="0"/>
    <xf numFmtId="43" fontId="99" fillId="0" borderId="0" applyFont="0" applyFill="0" applyBorder="0" applyAlignment="0" applyProtection="0"/>
    <xf numFmtId="0" fontId="4" fillId="15" borderId="40" applyNumberFormat="0" applyFont="0" applyAlignment="0" applyProtection="0"/>
    <xf numFmtId="43" fontId="41" fillId="0" borderId="0" applyFont="0" applyFill="0" applyBorder="0" applyAlignment="0" applyProtection="0">
      <alignment vertical="top"/>
    </xf>
    <xf numFmtId="44" fontId="41" fillId="0" borderId="0" applyFont="0" applyFill="0" applyBorder="0" applyAlignment="0" applyProtection="0">
      <alignment vertical="top"/>
    </xf>
    <xf numFmtId="0" fontId="4" fillId="0" borderId="0"/>
    <xf numFmtId="44" fontId="4" fillId="0" borderId="0" applyFont="0" applyFill="0" applyBorder="0" applyAlignment="0" applyProtection="0"/>
    <xf numFmtId="0" fontId="4" fillId="15" borderId="40" applyNumberFormat="0" applyFont="0" applyAlignment="0" applyProtection="0"/>
    <xf numFmtId="0" fontId="43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99" fillId="0" borderId="0"/>
    <xf numFmtId="0" fontId="4" fillId="0" borderId="0"/>
    <xf numFmtId="0" fontId="4" fillId="15" borderId="40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15" borderId="40" applyNumberFormat="0" applyFont="0" applyAlignment="0" applyProtection="0"/>
    <xf numFmtId="44" fontId="4" fillId="0" borderId="0" applyFont="0" applyFill="0" applyBorder="0" applyAlignment="0" applyProtection="0"/>
    <xf numFmtId="0" fontId="6" fillId="0" borderId="0"/>
    <xf numFmtId="0" fontId="4" fillId="15" borderId="40" applyNumberFormat="0" applyFont="0" applyAlignment="0" applyProtection="0"/>
    <xf numFmtId="0" fontId="4" fillId="0" borderId="0"/>
    <xf numFmtId="0" fontId="4" fillId="15" borderId="40" applyNumberFormat="0" applyFont="0" applyAlignment="0" applyProtection="0"/>
    <xf numFmtId="9" fontId="99" fillId="0" borderId="0" applyFont="0" applyFill="0" applyBorder="0" applyAlignment="0" applyProtection="0"/>
    <xf numFmtId="0" fontId="4" fillId="15" borderId="40" applyNumberFormat="0" applyFon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0" fontId="4" fillId="15" borderId="40" applyNumberFormat="0" applyFont="0" applyAlignment="0" applyProtection="0"/>
    <xf numFmtId="43" fontId="41" fillId="0" borderId="0" applyFont="0" applyFill="0" applyBorder="0" applyAlignment="0" applyProtection="0">
      <alignment vertical="top"/>
    </xf>
    <xf numFmtId="44" fontId="41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36" fillId="0" borderId="0"/>
    <xf numFmtId="0" fontId="4" fillId="0" borderId="0"/>
    <xf numFmtId="43" fontId="4" fillId="0" borderId="0" applyFont="0" applyFill="0" applyBorder="0" applyAlignment="0" applyProtection="0"/>
    <xf numFmtId="0" fontId="25" fillId="10" borderId="0" applyNumberFormat="0" applyBorder="0" applyAlignment="0" applyProtection="0"/>
    <xf numFmtId="0" fontId="4" fillId="0" borderId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43" fontId="41" fillId="0" borderId="0" applyFont="0" applyFill="0" applyBorder="0" applyAlignment="0" applyProtection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" fillId="15" borderId="40" applyNumberFormat="0" applyFont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7" fontId="99" fillId="0" borderId="0"/>
    <xf numFmtId="43" fontId="100" fillId="0" borderId="0" applyFont="0" applyFill="0" applyBorder="0" applyAlignment="0" applyProtection="0"/>
    <xf numFmtId="167" fontId="6" fillId="0" borderId="0"/>
    <xf numFmtId="167" fontId="65" fillId="0" borderId="0"/>
    <xf numFmtId="167" fontId="4" fillId="0" borderId="0"/>
    <xf numFmtId="0" fontId="4" fillId="0" borderId="0"/>
    <xf numFmtId="167" fontId="6" fillId="0" borderId="0"/>
    <xf numFmtId="167" fontId="4" fillId="0" borderId="0"/>
    <xf numFmtId="167" fontId="101" fillId="0" borderId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" fillId="0" borderId="0"/>
    <xf numFmtId="167" fontId="4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1" fillId="0" borderId="0">
      <alignment vertical="top"/>
    </xf>
    <xf numFmtId="9" fontId="107" fillId="0" borderId="0" applyFont="0" applyFill="0" applyBorder="0" applyAlignment="0" applyProtection="0"/>
    <xf numFmtId="0" fontId="36" fillId="0" borderId="0"/>
    <xf numFmtId="0" fontId="4" fillId="34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25" borderId="0" applyNumberFormat="0" applyBorder="0" applyAlignment="0" applyProtection="0"/>
    <xf numFmtId="0" fontId="21" fillId="0" borderId="33" applyNumberFormat="0" applyFill="0" applyAlignment="0" applyProtection="0"/>
    <xf numFmtId="0" fontId="4" fillId="30" borderId="0" applyNumberFormat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21" borderId="0" applyNumberFormat="0" applyBorder="0" applyAlignment="0" applyProtection="0"/>
    <xf numFmtId="0" fontId="4" fillId="37" borderId="0" applyNumberFormat="0" applyBorder="0" applyAlignment="0" applyProtection="0"/>
    <xf numFmtId="37" fontId="19" fillId="0" borderId="0"/>
    <xf numFmtId="0" fontId="4" fillId="29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34" fillId="0" borderId="41" applyNumberFormat="0" applyFill="0" applyAlignment="0" applyProtection="0"/>
    <xf numFmtId="37" fontId="19" fillId="0" borderId="0"/>
    <xf numFmtId="0" fontId="22" fillId="0" borderId="34" applyNumberFormat="0" applyFill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44" fontId="44" fillId="0" borderId="0" applyFont="0" applyFill="0" applyBorder="0" applyAlignment="0" applyProtection="0"/>
    <xf numFmtId="0" fontId="4" fillId="40" borderId="0" applyNumberFormat="0" applyBorder="0" applyAlignment="0" applyProtection="0"/>
    <xf numFmtId="0" fontId="4" fillId="42" borderId="0" applyNumberFormat="0" applyBorder="0" applyAlignment="0" applyProtection="0"/>
    <xf numFmtId="0" fontId="4" fillId="41" borderId="0" applyNumberFormat="0" applyBorder="0" applyAlignment="0" applyProtection="0"/>
    <xf numFmtId="9" fontId="4" fillId="0" borderId="0" applyFont="0" applyFill="0" applyBorder="0" applyAlignment="0" applyProtection="0"/>
    <xf numFmtId="0" fontId="44" fillId="15" borderId="40" applyNumberFormat="0" applyFont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0" borderId="0"/>
    <xf numFmtId="0" fontId="4" fillId="48" borderId="0" applyNumberFormat="0" applyBorder="0" applyAlignment="0" applyProtection="0"/>
    <xf numFmtId="0" fontId="4" fillId="41" borderId="0" applyNumberFormat="0" applyBorder="0" applyAlignment="0" applyProtection="0"/>
    <xf numFmtId="44" fontId="111" fillId="0" borderId="0" applyFont="0" applyFill="0" applyBorder="0" applyAlignment="0" applyProtection="0"/>
    <xf numFmtId="0" fontId="4" fillId="0" borderId="0"/>
    <xf numFmtId="0" fontId="4" fillId="48" borderId="0" applyNumberFormat="0" applyBorder="0" applyAlignment="0" applyProtection="0"/>
    <xf numFmtId="0" fontId="86" fillId="0" borderId="0"/>
    <xf numFmtId="0" fontId="4" fillId="42" borderId="0" applyNumberFormat="0" applyBorder="0" applyAlignment="0" applyProtection="0"/>
    <xf numFmtId="0" fontId="4" fillId="0" borderId="0"/>
    <xf numFmtId="0" fontId="4" fillId="42" borderId="0" applyNumberFormat="0" applyBorder="0" applyAlignment="0" applyProtection="0"/>
    <xf numFmtId="43" fontId="6" fillId="0" borderId="0" applyFont="0" applyFill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37" fontId="19" fillId="0" borderId="0"/>
    <xf numFmtId="0" fontId="4" fillId="48" borderId="0" applyNumberFormat="0" applyBorder="0" applyAlignment="0" applyProtection="0"/>
    <xf numFmtId="0" fontId="92" fillId="0" borderId="0"/>
    <xf numFmtId="0" fontId="4" fillId="40" borderId="0" applyNumberFormat="0" applyBorder="0" applyAlignment="0" applyProtection="0"/>
    <xf numFmtId="0" fontId="4" fillId="0" borderId="0"/>
    <xf numFmtId="0" fontId="4" fillId="43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43" borderId="0" applyNumberFormat="0" applyBorder="0" applyAlignment="0" applyProtection="0"/>
    <xf numFmtId="0" fontId="4" fillId="40" borderId="0" applyNumberFormat="0" applyBorder="0" applyAlignment="0" applyProtection="0"/>
    <xf numFmtId="9" fontId="6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1" borderId="0" applyNumberFormat="0" applyBorder="0" applyAlignment="0" applyProtection="0"/>
    <xf numFmtId="0" fontId="4" fillId="43" borderId="0" applyNumberFormat="0" applyBorder="0" applyAlignment="0" applyProtection="0"/>
    <xf numFmtId="37" fontId="19" fillId="0" borderId="0"/>
    <xf numFmtId="0" fontId="4" fillId="43" borderId="0" applyNumberFormat="0" applyBorder="0" applyAlignment="0" applyProtection="0"/>
    <xf numFmtId="0" fontId="4" fillId="41" borderId="0" applyNumberFormat="0" applyBorder="0" applyAlignment="0" applyProtection="0"/>
    <xf numFmtId="43" fontId="44" fillId="0" borderId="0" applyFont="0" applyFill="0" applyBorder="0" applyAlignment="0" applyProtection="0"/>
    <xf numFmtId="0" fontId="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48" borderId="0" applyNumberFormat="0" applyBorder="0" applyAlignment="0" applyProtection="0"/>
    <xf numFmtId="9" fontId="44" fillId="0" borderId="0" applyFont="0" applyFill="0" applyBorder="0" applyAlignment="0" applyProtection="0"/>
    <xf numFmtId="0" fontId="4" fillId="43" borderId="0" applyNumberFormat="0" applyBorder="0" applyAlignment="0" applyProtection="0"/>
    <xf numFmtId="0" fontId="4" fillId="48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0" fontId="6" fillId="61" borderId="48" applyNumberFormat="0" applyFont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2" fillId="0" borderId="0" applyNumberFormat="0" applyFill="0" applyBorder="0" applyAlignment="0" applyProtection="0"/>
    <xf numFmtId="37" fontId="11" fillId="0" borderId="0"/>
    <xf numFmtId="9" fontId="4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29" borderId="0" applyNumberFormat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4" fontId="58" fillId="0" borderId="0" applyFont="0" applyFill="0" applyBorder="0" applyAlignment="0" applyProtection="0"/>
    <xf numFmtId="0" fontId="58" fillId="0" borderId="0"/>
    <xf numFmtId="0" fontId="58" fillId="0" borderId="0"/>
    <xf numFmtId="43" fontId="58" fillId="0" borderId="0" applyFont="0" applyFill="0" applyBorder="0" applyAlignment="0" applyProtection="0"/>
    <xf numFmtId="0" fontId="25" fillId="10" borderId="0" applyNumberFormat="0" applyBorder="0" applyAlignment="0" applyProtection="0"/>
    <xf numFmtId="9" fontId="4" fillId="0" borderId="0" applyFont="0" applyFill="0" applyBorder="0" applyAlignment="0" applyProtection="0"/>
    <xf numFmtId="0" fontId="58" fillId="0" borderId="0"/>
    <xf numFmtId="37" fontId="11" fillId="0" borderId="0"/>
    <xf numFmtId="0" fontId="58" fillId="0" borderId="0"/>
    <xf numFmtId="0" fontId="58" fillId="0" borderId="0"/>
    <xf numFmtId="0" fontId="4" fillId="0" borderId="0"/>
    <xf numFmtId="44" fontId="66" fillId="0" borderId="0" applyFont="0" applyFill="0" applyBorder="0" applyAlignment="0" applyProtection="0"/>
    <xf numFmtId="0" fontId="57" fillId="0" borderId="0"/>
    <xf numFmtId="37" fontId="19" fillId="0" borderId="0"/>
    <xf numFmtId="9" fontId="5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65" fillId="0" borderId="0"/>
    <xf numFmtId="0" fontId="6" fillId="0" borderId="0"/>
    <xf numFmtId="43" fontId="58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4" fillId="0" borderId="0"/>
    <xf numFmtId="0" fontId="57" fillId="0" borderId="0"/>
    <xf numFmtId="43" fontId="6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65" fillId="0" borderId="0"/>
    <xf numFmtId="0" fontId="46" fillId="41" borderId="0" applyNumberFormat="0" applyBorder="0" applyAlignment="0" applyProtection="0"/>
    <xf numFmtId="44" fontId="66" fillId="0" borderId="0" applyFont="0" applyFill="0" applyBorder="0" applyAlignment="0" applyProtection="0"/>
    <xf numFmtId="0" fontId="58" fillId="61" borderId="48" applyNumberFormat="0" applyFont="0" applyAlignment="0" applyProtection="0"/>
    <xf numFmtId="0" fontId="65" fillId="0" borderId="0"/>
    <xf numFmtId="43" fontId="6" fillId="0" borderId="0" applyFont="0" applyFill="0" applyBorder="0" applyAlignment="0" applyProtection="0"/>
    <xf numFmtId="37" fontId="11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6" fillId="0" borderId="0" applyFont="0" applyFill="0" applyBorder="0" applyAlignment="0" applyProtection="0"/>
    <xf numFmtId="37" fontId="11" fillId="0" borderId="0"/>
    <xf numFmtId="0" fontId="6" fillId="0" borderId="0"/>
    <xf numFmtId="43" fontId="43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6" fillId="0" borderId="0"/>
    <xf numFmtId="0" fontId="67" fillId="17" borderId="0" applyNumberFormat="0" applyBorder="0" applyAlignment="0" applyProtection="0"/>
    <xf numFmtId="0" fontId="67" fillId="21" borderId="0" applyNumberFormat="0" applyBorder="0" applyAlignment="0" applyProtection="0"/>
    <xf numFmtId="0" fontId="67" fillId="25" borderId="0" applyNumberFormat="0" applyBorder="0" applyAlignment="0" applyProtection="0"/>
    <xf numFmtId="0" fontId="67" fillId="29" borderId="0" applyNumberFormat="0" applyBorder="0" applyAlignment="0" applyProtection="0"/>
    <xf numFmtId="0" fontId="67" fillId="33" borderId="0" applyNumberFormat="0" applyBorder="0" applyAlignment="0" applyProtection="0"/>
    <xf numFmtId="0" fontId="67" fillId="37" borderId="0" applyNumberFormat="0" applyBorder="0" applyAlignment="0" applyProtection="0"/>
    <xf numFmtId="0" fontId="67" fillId="18" borderId="0" applyNumberFormat="0" applyBorder="0" applyAlignment="0" applyProtection="0"/>
    <xf numFmtId="0" fontId="67" fillId="22" borderId="0" applyNumberFormat="0" applyBorder="0" applyAlignment="0" applyProtection="0"/>
    <xf numFmtId="0" fontId="67" fillId="26" borderId="0" applyNumberFormat="0" applyBorder="0" applyAlignment="0" applyProtection="0"/>
    <xf numFmtId="0" fontId="67" fillId="30" borderId="0" applyNumberFormat="0" applyBorder="0" applyAlignment="0" applyProtection="0"/>
    <xf numFmtId="0" fontId="67" fillId="34" borderId="0" applyNumberFormat="0" applyBorder="0" applyAlignment="0" applyProtection="0"/>
    <xf numFmtId="0" fontId="67" fillId="38" borderId="0" applyNumberFormat="0" applyBorder="0" applyAlignment="0" applyProtection="0"/>
    <xf numFmtId="0" fontId="68" fillId="19" borderId="0" applyNumberFormat="0" applyBorder="0" applyAlignment="0" applyProtection="0"/>
    <xf numFmtId="0" fontId="68" fillId="23" borderId="0" applyNumberFormat="0" applyBorder="0" applyAlignment="0" applyProtection="0"/>
    <xf numFmtId="0" fontId="68" fillId="27" borderId="0" applyNumberFormat="0" applyBorder="0" applyAlignment="0" applyProtection="0"/>
    <xf numFmtId="0" fontId="68" fillId="31" borderId="0" applyNumberFormat="0" applyBorder="0" applyAlignment="0" applyProtection="0"/>
    <xf numFmtId="0" fontId="68" fillId="35" borderId="0" applyNumberFormat="0" applyBorder="0" applyAlignment="0" applyProtection="0"/>
    <xf numFmtId="0" fontId="68" fillId="39" borderId="0" applyNumberFormat="0" applyBorder="0" applyAlignment="0" applyProtection="0"/>
    <xf numFmtId="43" fontId="67" fillId="0" borderId="0" applyFont="0" applyFill="0" applyBorder="0" applyAlignment="0" applyProtection="0"/>
    <xf numFmtId="0" fontId="76" fillId="11" borderId="0" applyNumberFormat="0" applyBorder="0" applyAlignment="0" applyProtection="0"/>
    <xf numFmtId="0" fontId="67" fillId="0" borderId="0"/>
    <xf numFmtId="0" fontId="67" fillId="15" borderId="40" applyNumberFormat="0" applyFont="0" applyAlignment="0" applyProtection="0"/>
    <xf numFmtId="9" fontId="67" fillId="0" borderId="0" applyFont="0" applyFill="0" applyBorder="0" applyAlignment="0" applyProtection="0"/>
    <xf numFmtId="0" fontId="79" fillId="0" borderId="0" applyNumberFormat="0" applyFill="0" applyBorder="0" applyAlignment="0" applyProtection="0"/>
    <xf numFmtId="37" fontId="11" fillId="0" borderId="0"/>
    <xf numFmtId="37" fontId="11" fillId="0" borderId="0"/>
    <xf numFmtId="37" fontId="11" fillId="0" borderId="0"/>
    <xf numFmtId="37" fontId="19" fillId="0" borderId="0"/>
    <xf numFmtId="37" fontId="19" fillId="0" borderId="0"/>
    <xf numFmtId="0" fontId="4" fillId="26" borderId="0" applyNumberFormat="0" applyBorder="0" applyAlignment="0" applyProtection="0"/>
    <xf numFmtId="0" fontId="4" fillId="0" borderId="0"/>
    <xf numFmtId="0" fontId="41" fillId="0" borderId="0">
      <alignment vertical="top"/>
    </xf>
    <xf numFmtId="0" fontId="4" fillId="0" borderId="0"/>
    <xf numFmtId="43" fontId="6" fillId="0" borderId="0" applyFont="0" applyFill="0" applyBorder="0" applyAlignment="0" applyProtection="0"/>
    <xf numFmtId="0" fontId="4" fillId="0" borderId="0"/>
    <xf numFmtId="43" fontId="41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>
      <alignment vertical="top"/>
    </xf>
    <xf numFmtId="0" fontId="4" fillId="0" borderId="0"/>
    <xf numFmtId="43" fontId="4" fillId="0" borderId="0" applyFont="0" applyFill="0" applyBorder="0" applyAlignment="0" applyProtection="0"/>
    <xf numFmtId="0" fontId="41" fillId="0" borderId="0">
      <alignment vertical="top"/>
    </xf>
    <xf numFmtId="0" fontId="6" fillId="0" borderId="0"/>
    <xf numFmtId="0" fontId="41" fillId="0" borderId="0">
      <alignment vertical="top"/>
    </xf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1" fillId="0" borderId="0">
      <alignment vertical="top"/>
    </xf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15" borderId="40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15" borderId="40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15" borderId="40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37" fontId="19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37" fontId="19" fillId="0" borderId="0"/>
    <xf numFmtId="43" fontId="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9" borderId="0" applyNumberFormat="0" applyBorder="0" applyAlignment="0" applyProtection="0"/>
    <xf numFmtId="0" fontId="4" fillId="26" borderId="0" applyNumberFormat="0" applyBorder="0" applyAlignment="0" applyProtection="0"/>
    <xf numFmtId="0" fontId="4" fillId="21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1" fillId="0" borderId="0">
      <alignment vertical="top"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15" borderId="40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5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/>
    <xf numFmtId="0" fontId="4" fillId="0" borderId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167" fontId="4" fillId="0" borderId="0"/>
    <xf numFmtId="0" fontId="4" fillId="0" borderId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9" fontId="4" fillId="0" borderId="0" applyFont="0" applyFill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0" borderId="0"/>
    <xf numFmtId="167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45" borderId="0" applyNumberFormat="0" applyBorder="0" applyAlignment="0" applyProtection="0"/>
    <xf numFmtId="0" fontId="4" fillId="0" borderId="0"/>
    <xf numFmtId="0" fontId="4" fillId="0" borderId="0"/>
    <xf numFmtId="0" fontId="4" fillId="47" borderId="0" applyNumberFormat="0" applyBorder="0" applyAlignment="0" applyProtection="0"/>
    <xf numFmtId="0" fontId="4" fillId="0" borderId="0"/>
    <xf numFmtId="0" fontId="4" fillId="61" borderId="0" applyNumberFormat="0" applyBorder="0" applyAlignment="0" applyProtection="0"/>
    <xf numFmtId="0" fontId="4" fillId="45" borderId="0" applyNumberFormat="0" applyBorder="0" applyAlignment="0" applyProtection="0"/>
    <xf numFmtId="0" fontId="4" fillId="61" borderId="0" applyNumberFormat="0" applyBorder="0" applyAlignment="0" applyProtection="0"/>
    <xf numFmtId="0" fontId="4" fillId="45" borderId="0" applyNumberFormat="0" applyBorder="0" applyAlignment="0" applyProtection="0"/>
    <xf numFmtId="0" fontId="4" fillId="47" borderId="0" applyNumberFormat="0" applyBorder="0" applyAlignment="0" applyProtection="0"/>
    <xf numFmtId="0" fontId="4" fillId="61" borderId="0" applyNumberFormat="0" applyBorder="0" applyAlignment="0" applyProtection="0"/>
    <xf numFmtId="0" fontId="4" fillId="47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7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61" borderId="0" applyNumberFormat="0" applyBorder="0" applyAlignment="0" applyProtection="0"/>
    <xf numFmtId="0" fontId="4" fillId="63" borderId="0" applyNumberFormat="0" applyBorder="0" applyAlignment="0" applyProtection="0"/>
    <xf numFmtId="0" fontId="4" fillId="61" borderId="0" applyNumberFormat="0" applyBorder="0" applyAlignment="0" applyProtection="0"/>
    <xf numFmtId="0" fontId="4" fillId="45" borderId="0" applyNumberFormat="0" applyBorder="0" applyAlignment="0" applyProtection="0"/>
    <xf numFmtId="0" fontId="4" fillId="61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7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7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7" borderId="0" applyNumberFormat="0" applyBorder="0" applyAlignment="0" applyProtection="0"/>
    <xf numFmtId="0" fontId="4" fillId="45" borderId="0" applyNumberFormat="0" applyBorder="0" applyAlignment="0" applyProtection="0"/>
    <xf numFmtId="0" fontId="4" fillId="0" borderId="0"/>
    <xf numFmtId="0" fontId="4" fillId="45" borderId="0" applyNumberFormat="0" applyBorder="0" applyAlignment="0" applyProtection="0"/>
    <xf numFmtId="0" fontId="41" fillId="0" borderId="0">
      <alignment vertical="top"/>
    </xf>
    <xf numFmtId="0" fontId="4" fillId="0" borderId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5" borderId="0" applyNumberFormat="0" applyBorder="0" applyAlignment="0" applyProtection="0"/>
    <xf numFmtId="0" fontId="4" fillId="47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45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45" borderId="0" applyNumberFormat="0" applyBorder="0" applyAlignment="0" applyProtection="0"/>
    <xf numFmtId="9" fontId="4" fillId="0" borderId="0" applyFont="0" applyFill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9" fontId="4" fillId="0" borderId="0" applyFont="0" applyFill="0" applyBorder="0" applyAlignment="0" applyProtection="0"/>
    <xf numFmtId="0" fontId="4" fillId="45" borderId="0" applyNumberFormat="0" applyBorder="0" applyAlignment="0" applyProtection="0"/>
    <xf numFmtId="0" fontId="4" fillId="61" borderId="0" applyNumberFormat="0" applyBorder="0" applyAlignment="0" applyProtection="0"/>
    <xf numFmtId="0" fontId="4" fillId="47" borderId="0" applyNumberFormat="0" applyBorder="0" applyAlignment="0" applyProtection="0"/>
    <xf numFmtId="0" fontId="4" fillId="61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61" borderId="0" applyNumberFormat="0" applyBorder="0" applyAlignment="0" applyProtection="0"/>
    <xf numFmtId="0" fontId="4" fillId="47" borderId="0" applyNumberFormat="0" applyBorder="0" applyAlignment="0" applyProtection="0"/>
    <xf numFmtId="0" fontId="4" fillId="45" borderId="0" applyNumberFormat="0" applyBorder="0" applyAlignment="0" applyProtection="0"/>
    <xf numFmtId="0" fontId="4" fillId="0" borderId="0"/>
    <xf numFmtId="0" fontId="4" fillId="47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64" borderId="0" applyNumberFormat="0" applyBorder="0" applyAlignment="0" applyProtection="0"/>
    <xf numFmtId="0" fontId="4" fillId="61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61" borderId="0" applyNumberFormat="0" applyBorder="0" applyAlignment="0" applyProtection="0"/>
    <xf numFmtId="0" fontId="4" fillId="45" borderId="0" applyNumberFormat="0" applyBorder="0" applyAlignment="0" applyProtection="0"/>
    <xf numFmtId="0" fontId="4" fillId="47" borderId="0" applyNumberFormat="0" applyBorder="0" applyAlignment="0" applyProtection="0"/>
    <xf numFmtId="0" fontId="4" fillId="45" borderId="0" applyNumberFormat="0" applyBorder="0" applyAlignment="0" applyProtection="0"/>
    <xf numFmtId="0" fontId="4" fillId="47" borderId="0" applyNumberFormat="0" applyBorder="0" applyAlignment="0" applyProtection="0"/>
    <xf numFmtId="0" fontId="4" fillId="45" borderId="0" applyNumberFormat="0" applyBorder="0" applyAlignment="0" applyProtection="0"/>
    <xf numFmtId="0" fontId="4" fillId="61" borderId="0" applyNumberFormat="0" applyBorder="0" applyAlignment="0" applyProtection="0"/>
    <xf numFmtId="0" fontId="4" fillId="45" borderId="0" applyNumberFormat="0" applyBorder="0" applyAlignment="0" applyProtection="0"/>
    <xf numFmtId="0" fontId="4" fillId="61" borderId="0" applyNumberFormat="0" applyBorder="0" applyAlignment="0" applyProtection="0"/>
    <xf numFmtId="0" fontId="4" fillId="47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47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7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43" fontId="44" fillId="0" borderId="0" applyFont="0" applyFill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61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61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7" borderId="0" applyNumberFormat="0" applyBorder="0" applyAlignment="0" applyProtection="0"/>
    <xf numFmtId="0" fontId="4" fillId="45" borderId="0" applyNumberFormat="0" applyBorder="0" applyAlignment="0" applyProtection="0"/>
    <xf numFmtId="0" fontId="4" fillId="61" borderId="0" applyNumberFormat="0" applyBorder="0" applyAlignment="0" applyProtection="0"/>
    <xf numFmtId="0" fontId="4" fillId="45" borderId="0" applyNumberFormat="0" applyBorder="0" applyAlignment="0" applyProtection="0"/>
    <xf numFmtId="0" fontId="4" fillId="47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47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47" borderId="0" applyNumberFormat="0" applyBorder="0" applyAlignment="0" applyProtection="0"/>
    <xf numFmtId="0" fontId="4" fillId="45" borderId="0" applyNumberFormat="0" applyBorder="0" applyAlignment="0" applyProtection="0"/>
    <xf numFmtId="0" fontId="4" fillId="61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45" borderId="0" applyNumberFormat="0" applyBorder="0" applyAlignment="0" applyProtection="0"/>
    <xf numFmtId="0" fontId="4" fillId="61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61" borderId="0" applyNumberFormat="0" applyBorder="0" applyAlignment="0" applyProtection="0"/>
    <xf numFmtId="0" fontId="4" fillId="45" borderId="0" applyNumberFormat="0" applyBorder="0" applyAlignment="0" applyProtection="0"/>
    <xf numFmtId="0" fontId="4" fillId="61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7" borderId="0" applyNumberFormat="0" applyBorder="0" applyAlignment="0" applyProtection="0"/>
    <xf numFmtId="0" fontId="4" fillId="0" borderId="0"/>
    <xf numFmtId="0" fontId="4" fillId="45" borderId="0" applyNumberFormat="0" applyBorder="0" applyAlignment="0" applyProtection="0"/>
    <xf numFmtId="0" fontId="4" fillId="0" borderId="0"/>
    <xf numFmtId="0" fontId="4" fillId="64" borderId="0" applyNumberFormat="0" applyBorder="0" applyAlignment="0" applyProtection="0"/>
    <xf numFmtId="0" fontId="4" fillId="61" borderId="0" applyNumberFormat="0" applyBorder="0" applyAlignment="0" applyProtection="0"/>
    <xf numFmtId="0" fontId="4" fillId="0" borderId="0"/>
    <xf numFmtId="0" fontId="4" fillId="47" borderId="0" applyNumberFormat="0" applyBorder="0" applyAlignment="0" applyProtection="0"/>
    <xf numFmtId="0" fontId="4" fillId="63" borderId="0" applyNumberFormat="0" applyBorder="0" applyAlignment="0" applyProtection="0"/>
    <xf numFmtId="43" fontId="44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4" fillId="0" borderId="0"/>
    <xf numFmtId="0" fontId="4" fillId="0" borderId="0"/>
    <xf numFmtId="0" fontId="41" fillId="0" borderId="0">
      <alignment vertical="top"/>
    </xf>
    <xf numFmtId="9" fontId="6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0" fontId="3" fillId="15" borderId="40" applyNumberFormat="0" applyFont="0" applyAlignment="0" applyProtection="0"/>
    <xf numFmtId="0" fontId="3" fillId="15" borderId="40" applyNumberFormat="0" applyFont="0" applyAlignment="0" applyProtection="0"/>
    <xf numFmtId="0" fontId="3" fillId="15" borderId="40" applyNumberFormat="0" applyFont="0" applyAlignment="0" applyProtection="0"/>
    <xf numFmtId="0" fontId="3" fillId="15" borderId="40" applyNumberFormat="0" applyFont="0" applyAlignment="0" applyProtection="0"/>
    <xf numFmtId="0" fontId="3" fillId="15" borderId="40" applyNumberFormat="0" applyFont="0" applyAlignment="0" applyProtection="0"/>
    <xf numFmtId="0" fontId="3" fillId="15" borderId="40" applyNumberFormat="0" applyFont="0" applyAlignment="0" applyProtection="0"/>
    <xf numFmtId="0" fontId="3" fillId="15" borderId="40" applyNumberFormat="0" applyFont="0" applyAlignment="0" applyProtection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3" borderId="0" applyNumberFormat="0" applyBorder="0" applyAlignment="0" applyProtection="0"/>
    <xf numFmtId="0" fontId="3" fillId="0" borderId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0" borderId="0"/>
    <xf numFmtId="0" fontId="3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0" borderId="0"/>
    <xf numFmtId="167" fontId="3" fillId="0" borderId="0"/>
    <xf numFmtId="0" fontId="3" fillId="48" borderId="0" applyNumberFormat="0" applyBorder="0" applyAlignment="0" applyProtection="0"/>
    <xf numFmtId="0" fontId="3" fillId="43" borderId="0" applyNumberFormat="0" applyBorder="0" applyAlignment="0" applyProtection="0"/>
    <xf numFmtId="0" fontId="3" fillId="0" borderId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0" borderId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41" borderId="0" applyNumberFormat="0" applyBorder="0" applyAlignment="0" applyProtection="0"/>
    <xf numFmtId="0" fontId="3" fillId="48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41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167" fontId="3" fillId="0" borderId="0"/>
    <xf numFmtId="0" fontId="3" fillId="40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8" borderId="0" applyNumberFormat="0" applyBorder="0" applyAlignment="0" applyProtection="0"/>
    <xf numFmtId="0" fontId="3" fillId="41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40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41" borderId="0" applyNumberFormat="0" applyBorder="0" applyAlignment="0" applyProtection="0"/>
    <xf numFmtId="0" fontId="3" fillId="15" borderId="40" applyNumberFormat="0" applyFont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37" borderId="0" applyNumberFormat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9" fontId="3" fillId="0" borderId="0" applyFont="0" applyFill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167" fontId="3" fillId="0" borderId="0"/>
    <xf numFmtId="167" fontId="3" fillId="0" borderId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43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3" fillId="15" borderId="40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3" fillId="0" borderId="0"/>
    <xf numFmtId="0" fontId="3" fillId="15" borderId="40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5" borderId="40" applyNumberFormat="0" applyFont="0" applyAlignment="0" applyProtection="0"/>
    <xf numFmtId="44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15" borderId="40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/>
    <xf numFmtId="0" fontId="3" fillId="0" borderId="0"/>
    <xf numFmtId="167" fontId="3" fillId="0" borderId="0"/>
    <xf numFmtId="0" fontId="3" fillId="0" borderId="0"/>
    <xf numFmtId="167" fontId="3" fillId="0" borderId="0"/>
    <xf numFmtId="0" fontId="3" fillId="34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37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0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9" fontId="3" fillId="0" borderId="0" applyFont="0" applyFill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0" borderId="0"/>
    <xf numFmtId="0" fontId="3" fillId="48" borderId="0" applyNumberFormat="0" applyBorder="0" applyAlignment="0" applyProtection="0"/>
    <xf numFmtId="0" fontId="3" fillId="41" borderId="0" applyNumberFormat="0" applyBorder="0" applyAlignment="0" applyProtection="0"/>
    <xf numFmtId="0" fontId="3" fillId="0" borderId="0"/>
    <xf numFmtId="0" fontId="3" fillId="48" borderId="0" applyNumberFormat="0" applyBorder="0" applyAlignment="0" applyProtection="0"/>
    <xf numFmtId="0" fontId="3" fillId="42" borderId="0" applyNumberFormat="0" applyBorder="0" applyAlignment="0" applyProtection="0"/>
    <xf numFmtId="0" fontId="3" fillId="0" borderId="0"/>
    <xf numFmtId="0" fontId="3" fillId="0" borderId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43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43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8" borderId="0" applyNumberFormat="0" applyBorder="0" applyAlignment="0" applyProtection="0"/>
    <xf numFmtId="0" fontId="3" fillId="43" borderId="0" applyNumberFormat="0" applyBorder="0" applyAlignment="0" applyProtection="0"/>
    <xf numFmtId="0" fontId="3" fillId="48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5" borderId="0" applyNumberFormat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167" fontId="3" fillId="0" borderId="0"/>
    <xf numFmtId="0" fontId="3" fillId="0" borderId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9" fontId="3" fillId="0" borderId="0" applyFont="0" applyFill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167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45" borderId="0" applyNumberFormat="0" applyBorder="0" applyAlignment="0" applyProtection="0"/>
    <xf numFmtId="0" fontId="3" fillId="0" borderId="0"/>
    <xf numFmtId="0" fontId="3" fillId="0" borderId="0"/>
    <xf numFmtId="0" fontId="3" fillId="47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45" borderId="0" applyNumberFormat="0" applyBorder="0" applyAlignment="0" applyProtection="0"/>
    <xf numFmtId="0" fontId="3" fillId="61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61" borderId="0" applyNumberFormat="0" applyBorder="0" applyAlignment="0" applyProtection="0"/>
    <xf numFmtId="0" fontId="3" fillId="47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61" borderId="0" applyNumberFormat="0" applyBorder="0" applyAlignment="0" applyProtection="0"/>
    <xf numFmtId="0" fontId="3" fillId="63" borderId="0" applyNumberFormat="0" applyBorder="0" applyAlignment="0" applyProtection="0"/>
    <xf numFmtId="0" fontId="3" fillId="61" borderId="0" applyNumberFormat="0" applyBorder="0" applyAlignment="0" applyProtection="0"/>
    <xf numFmtId="0" fontId="3" fillId="45" borderId="0" applyNumberFormat="0" applyBorder="0" applyAlignment="0" applyProtection="0"/>
    <xf numFmtId="0" fontId="3" fillId="61" borderId="0" applyNumberFormat="0" applyBorder="0" applyAlignment="0" applyProtection="0"/>
    <xf numFmtId="9" fontId="3" fillId="0" borderId="0" applyFont="0" applyFill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45" borderId="0" applyNumberFormat="0" applyBorder="0" applyAlignment="0" applyProtection="0"/>
    <xf numFmtId="0" fontId="3" fillId="0" borderId="0"/>
    <xf numFmtId="0" fontId="3" fillId="45" borderId="0" applyNumberFormat="0" applyBorder="0" applyAlignment="0" applyProtection="0"/>
    <xf numFmtId="0" fontId="3" fillId="0" borderId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45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61" borderId="0" applyNumberFormat="0" applyBorder="0" applyAlignment="0" applyProtection="0"/>
    <xf numFmtId="0" fontId="3" fillId="47" borderId="0" applyNumberFormat="0" applyBorder="0" applyAlignment="0" applyProtection="0"/>
    <xf numFmtId="0" fontId="3" fillId="61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61" borderId="0" applyNumberFormat="0" applyBorder="0" applyAlignment="0" applyProtection="0"/>
    <xf numFmtId="0" fontId="3" fillId="47" borderId="0" applyNumberFormat="0" applyBorder="0" applyAlignment="0" applyProtection="0"/>
    <xf numFmtId="0" fontId="3" fillId="45" borderId="0" applyNumberFormat="0" applyBorder="0" applyAlignment="0" applyProtection="0"/>
    <xf numFmtId="0" fontId="3" fillId="0" borderId="0"/>
    <xf numFmtId="0" fontId="3" fillId="47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64" borderId="0" applyNumberFormat="0" applyBorder="0" applyAlignment="0" applyProtection="0"/>
    <xf numFmtId="0" fontId="3" fillId="6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61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45" borderId="0" applyNumberFormat="0" applyBorder="0" applyAlignment="0" applyProtection="0"/>
    <xf numFmtId="0" fontId="3" fillId="61" borderId="0" applyNumberFormat="0" applyBorder="0" applyAlignment="0" applyProtection="0"/>
    <xf numFmtId="0" fontId="3" fillId="45" borderId="0" applyNumberFormat="0" applyBorder="0" applyAlignment="0" applyProtection="0"/>
    <xf numFmtId="0" fontId="3" fillId="61" borderId="0" applyNumberFormat="0" applyBorder="0" applyAlignment="0" applyProtection="0"/>
    <xf numFmtId="0" fontId="3" fillId="47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47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6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6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45" borderId="0" applyNumberFormat="0" applyBorder="0" applyAlignment="0" applyProtection="0"/>
    <xf numFmtId="0" fontId="3" fillId="61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47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47" borderId="0" applyNumberFormat="0" applyBorder="0" applyAlignment="0" applyProtection="0"/>
    <xf numFmtId="0" fontId="3" fillId="45" borderId="0" applyNumberFormat="0" applyBorder="0" applyAlignment="0" applyProtection="0"/>
    <xf numFmtId="0" fontId="3" fillId="6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45" borderId="0" applyNumberFormat="0" applyBorder="0" applyAlignment="0" applyProtection="0"/>
    <xf numFmtId="0" fontId="3" fillId="6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61" borderId="0" applyNumberFormat="0" applyBorder="0" applyAlignment="0" applyProtection="0"/>
    <xf numFmtId="0" fontId="3" fillId="45" borderId="0" applyNumberFormat="0" applyBorder="0" applyAlignment="0" applyProtection="0"/>
    <xf numFmtId="0" fontId="3" fillId="6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0" borderId="0"/>
    <xf numFmtId="0" fontId="3" fillId="45" borderId="0" applyNumberFormat="0" applyBorder="0" applyAlignment="0" applyProtection="0"/>
    <xf numFmtId="0" fontId="3" fillId="64" borderId="0" applyNumberFormat="0" applyBorder="0" applyAlignment="0" applyProtection="0"/>
    <xf numFmtId="0" fontId="3" fillId="61" borderId="0" applyNumberFormat="0" applyBorder="0" applyAlignment="0" applyProtection="0"/>
    <xf numFmtId="0" fontId="3" fillId="0" borderId="0"/>
    <xf numFmtId="0" fontId="3" fillId="47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37" fontId="19" fillId="0" borderId="0"/>
    <xf numFmtId="0" fontId="42" fillId="0" borderId="0" applyNumberFormat="0" applyFill="0" applyBorder="0" applyAlignment="0" applyProtection="0"/>
    <xf numFmtId="0" fontId="3" fillId="0" borderId="0"/>
    <xf numFmtId="43" fontId="41" fillId="0" borderId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174" fillId="0" borderId="0">
      <alignment vertical="top"/>
    </xf>
    <xf numFmtId="0" fontId="174" fillId="0" borderId="0">
      <alignment vertical="top"/>
    </xf>
    <xf numFmtId="0" fontId="174" fillId="0" borderId="0">
      <alignment vertical="top"/>
    </xf>
    <xf numFmtId="0" fontId="174" fillId="0" borderId="0">
      <alignment vertical="top"/>
    </xf>
    <xf numFmtId="0" fontId="174" fillId="0" borderId="0">
      <alignment vertical="top"/>
    </xf>
    <xf numFmtId="0" fontId="174" fillId="0" borderId="0">
      <alignment vertical="top"/>
    </xf>
    <xf numFmtId="0" fontId="174" fillId="0" borderId="0">
      <alignment vertical="top"/>
    </xf>
    <xf numFmtId="0" fontId="174" fillId="0" borderId="0">
      <alignment vertical="top"/>
    </xf>
    <xf numFmtId="43" fontId="6" fillId="0" borderId="0" applyFont="0" applyFill="0" applyBorder="0" applyAlignment="0" applyProtection="0"/>
    <xf numFmtId="0" fontId="6" fillId="0" borderId="0"/>
    <xf numFmtId="0" fontId="43" fillId="0" borderId="0"/>
    <xf numFmtId="9" fontId="4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75" fillId="0" borderId="0" applyNumberFormat="0" applyFill="0" applyBorder="0" applyAlignment="0" applyProtection="0">
      <alignment vertical="top"/>
      <protection locked="0"/>
    </xf>
    <xf numFmtId="0" fontId="43" fillId="0" borderId="0"/>
    <xf numFmtId="9" fontId="3" fillId="0" borderId="0" applyFont="0" applyFill="0" applyBorder="0" applyAlignment="0" applyProtection="0"/>
    <xf numFmtId="9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0" fontId="3" fillId="0" borderId="0"/>
    <xf numFmtId="43" fontId="41" fillId="0" borderId="0" applyFont="0" applyFill="0" applyBorder="0" applyAlignment="0" applyProtection="0"/>
    <xf numFmtId="0" fontId="2" fillId="0" borderId="0"/>
    <xf numFmtId="37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0" fontId="3" fillId="15" borderId="40" applyNumberFormat="0" applyFont="0" applyAlignment="0" applyProtection="0"/>
    <xf numFmtId="0" fontId="3" fillId="15" borderId="40" applyNumberFormat="0" applyFont="0" applyAlignment="0" applyProtection="0"/>
    <xf numFmtId="0" fontId="3" fillId="15" borderId="40" applyNumberFormat="0" applyFont="0" applyAlignment="0" applyProtection="0"/>
    <xf numFmtId="0" fontId="3" fillId="15" borderId="40" applyNumberFormat="0" applyFont="0" applyAlignment="0" applyProtection="0"/>
    <xf numFmtId="0" fontId="3" fillId="15" borderId="40" applyNumberFormat="0" applyFont="0" applyAlignment="0" applyProtection="0"/>
    <xf numFmtId="0" fontId="3" fillId="15" borderId="40" applyNumberFormat="0" applyFont="0" applyAlignment="0" applyProtection="0"/>
    <xf numFmtId="0" fontId="3" fillId="15" borderId="40" applyNumberFormat="0" applyFont="0" applyAlignment="0" applyProtection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103" fillId="0" borderId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0" borderId="0"/>
    <xf numFmtId="0" fontId="3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0" borderId="0"/>
    <xf numFmtId="167" fontId="3" fillId="0" borderId="0"/>
    <xf numFmtId="0" fontId="3" fillId="48" borderId="0" applyNumberFormat="0" applyBorder="0" applyAlignment="0" applyProtection="0"/>
    <xf numFmtId="0" fontId="3" fillId="43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0" borderId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41" borderId="0" applyNumberFormat="0" applyBorder="0" applyAlignment="0" applyProtection="0"/>
    <xf numFmtId="0" fontId="3" fillId="48" borderId="0" applyNumberFormat="0" applyBorder="0" applyAlignment="0" applyProtection="0"/>
    <xf numFmtId="0" fontId="3" fillId="31" borderId="0" applyNumberFormat="0" applyBorder="0" applyAlignment="0" applyProtection="0"/>
    <xf numFmtId="0" fontId="41" fillId="0" borderId="0"/>
    <xf numFmtId="0" fontId="3" fillId="0" borderId="0"/>
    <xf numFmtId="0" fontId="3" fillId="0" borderId="0"/>
    <xf numFmtId="0" fontId="3" fillId="41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167" fontId="3" fillId="0" borderId="0"/>
    <xf numFmtId="0" fontId="3" fillId="40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8" borderId="0" applyNumberFormat="0" applyBorder="0" applyAlignment="0" applyProtection="0"/>
    <xf numFmtId="0" fontId="3" fillId="41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40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43" fontId="44" fillId="0" borderId="0" applyFont="0" applyFill="0" applyBorder="0" applyAlignment="0" applyProtection="0"/>
    <xf numFmtId="0" fontId="3" fillId="0" borderId="0"/>
    <xf numFmtId="0" fontId="3" fillId="41" borderId="0" applyNumberFormat="0" applyBorder="0" applyAlignment="0" applyProtection="0"/>
    <xf numFmtId="0" fontId="3" fillId="15" borderId="40" applyNumberFormat="0" applyFont="0" applyAlignment="0" applyProtection="0"/>
    <xf numFmtId="0" fontId="3" fillId="40" borderId="0" applyNumberFormat="0" applyBorder="0" applyAlignment="0" applyProtection="0"/>
    <xf numFmtId="16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37" borderId="0" applyNumberFormat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9" fontId="3" fillId="0" borderId="0" applyFont="0" applyFill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167" fontId="3" fillId="0" borderId="0"/>
    <xf numFmtId="167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7" fontId="3" fillId="0" borderId="0"/>
    <xf numFmtId="167" fontId="3" fillId="0" borderId="0"/>
    <xf numFmtId="0" fontId="2" fillId="0" borderId="0"/>
    <xf numFmtId="0" fontId="3" fillId="34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3" fillId="18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0" borderId="0" applyNumberFormat="0" applyBorder="0" applyAlignment="0" applyProtection="0"/>
    <xf numFmtId="0" fontId="3" fillId="42" borderId="0" applyNumberFormat="0" applyBorder="0" applyAlignment="0" applyProtection="0"/>
    <xf numFmtId="9" fontId="3" fillId="0" borderId="0" applyFont="0" applyFill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0" borderId="0"/>
    <xf numFmtId="0" fontId="3" fillId="48" borderId="0" applyNumberFormat="0" applyBorder="0" applyAlignment="0" applyProtection="0"/>
    <xf numFmtId="0" fontId="3" fillId="41" borderId="0" applyNumberFormat="0" applyBorder="0" applyAlignment="0" applyProtection="0"/>
    <xf numFmtId="0" fontId="3" fillId="0" borderId="0"/>
    <xf numFmtId="0" fontId="3" fillId="48" borderId="0" applyNumberFormat="0" applyBorder="0" applyAlignment="0" applyProtection="0"/>
    <xf numFmtId="0" fontId="3" fillId="0" borderId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43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43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8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5" borderId="0" applyNumberFormat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167" fontId="3" fillId="0" borderId="0"/>
    <xf numFmtId="0" fontId="3" fillId="0" borderId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9" fontId="3" fillId="0" borderId="0" applyFont="0" applyFill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167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45" borderId="0" applyNumberFormat="0" applyBorder="0" applyAlignment="0" applyProtection="0"/>
    <xf numFmtId="0" fontId="3" fillId="0" borderId="0"/>
    <xf numFmtId="0" fontId="3" fillId="0" borderId="0"/>
    <xf numFmtId="0" fontId="3" fillId="47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45" borderId="0" applyNumberFormat="0" applyBorder="0" applyAlignment="0" applyProtection="0"/>
    <xf numFmtId="0" fontId="3" fillId="61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61" borderId="0" applyNumberFormat="0" applyBorder="0" applyAlignment="0" applyProtection="0"/>
    <xf numFmtId="0" fontId="3" fillId="47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61" borderId="0" applyNumberFormat="0" applyBorder="0" applyAlignment="0" applyProtection="0"/>
    <xf numFmtId="0" fontId="3" fillId="63" borderId="0" applyNumberFormat="0" applyBorder="0" applyAlignment="0" applyProtection="0"/>
    <xf numFmtId="0" fontId="3" fillId="61" borderId="0" applyNumberFormat="0" applyBorder="0" applyAlignment="0" applyProtection="0"/>
    <xf numFmtId="0" fontId="3" fillId="45" borderId="0" applyNumberFormat="0" applyBorder="0" applyAlignment="0" applyProtection="0"/>
    <xf numFmtId="0" fontId="3" fillId="6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45" borderId="0" applyNumberFormat="0" applyBorder="0" applyAlignment="0" applyProtection="0"/>
    <xf numFmtId="0" fontId="3" fillId="0" borderId="0"/>
    <xf numFmtId="0" fontId="3" fillId="45" borderId="0" applyNumberFormat="0" applyBorder="0" applyAlignment="0" applyProtection="0"/>
    <xf numFmtId="0" fontId="3" fillId="0" borderId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45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45" borderId="0" applyNumberFormat="0" applyBorder="0" applyAlignment="0" applyProtection="0"/>
    <xf numFmtId="9" fontId="3" fillId="0" borderId="0" applyFont="0" applyFill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9" fontId="3" fillId="0" borderId="0" applyFont="0" applyFill="0" applyBorder="0" applyAlignment="0" applyProtection="0"/>
    <xf numFmtId="0" fontId="3" fillId="45" borderId="0" applyNumberFormat="0" applyBorder="0" applyAlignment="0" applyProtection="0"/>
    <xf numFmtId="0" fontId="3" fillId="61" borderId="0" applyNumberFormat="0" applyBorder="0" applyAlignment="0" applyProtection="0"/>
    <xf numFmtId="0" fontId="3" fillId="47" borderId="0" applyNumberFormat="0" applyBorder="0" applyAlignment="0" applyProtection="0"/>
    <xf numFmtId="0" fontId="3" fillId="61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61" borderId="0" applyNumberFormat="0" applyBorder="0" applyAlignment="0" applyProtection="0"/>
    <xf numFmtId="0" fontId="3" fillId="47" borderId="0" applyNumberFormat="0" applyBorder="0" applyAlignment="0" applyProtection="0"/>
    <xf numFmtId="0" fontId="3" fillId="45" borderId="0" applyNumberFormat="0" applyBorder="0" applyAlignment="0" applyProtection="0"/>
    <xf numFmtId="0" fontId="3" fillId="0" borderId="0"/>
    <xf numFmtId="0" fontId="3" fillId="47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64" borderId="0" applyNumberFormat="0" applyBorder="0" applyAlignment="0" applyProtection="0"/>
    <xf numFmtId="0" fontId="3" fillId="6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61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45" borderId="0" applyNumberFormat="0" applyBorder="0" applyAlignment="0" applyProtection="0"/>
    <xf numFmtId="0" fontId="3" fillId="61" borderId="0" applyNumberFormat="0" applyBorder="0" applyAlignment="0" applyProtection="0"/>
    <xf numFmtId="0" fontId="3" fillId="45" borderId="0" applyNumberFormat="0" applyBorder="0" applyAlignment="0" applyProtection="0"/>
    <xf numFmtId="0" fontId="3" fillId="61" borderId="0" applyNumberFormat="0" applyBorder="0" applyAlignment="0" applyProtection="0"/>
    <xf numFmtId="0" fontId="3" fillId="47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47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6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6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45" borderId="0" applyNumberFormat="0" applyBorder="0" applyAlignment="0" applyProtection="0"/>
    <xf numFmtId="0" fontId="3" fillId="61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47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47" borderId="0" applyNumberFormat="0" applyBorder="0" applyAlignment="0" applyProtection="0"/>
    <xf numFmtId="0" fontId="3" fillId="45" borderId="0" applyNumberFormat="0" applyBorder="0" applyAlignment="0" applyProtection="0"/>
    <xf numFmtId="0" fontId="3" fillId="6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45" borderId="0" applyNumberFormat="0" applyBorder="0" applyAlignment="0" applyProtection="0"/>
    <xf numFmtId="0" fontId="3" fillId="6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61" borderId="0" applyNumberFormat="0" applyBorder="0" applyAlignment="0" applyProtection="0"/>
    <xf numFmtId="0" fontId="3" fillId="45" borderId="0" applyNumberFormat="0" applyBorder="0" applyAlignment="0" applyProtection="0"/>
    <xf numFmtId="0" fontId="3" fillId="6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0" borderId="0"/>
    <xf numFmtId="0" fontId="3" fillId="45" borderId="0" applyNumberFormat="0" applyBorder="0" applyAlignment="0" applyProtection="0"/>
    <xf numFmtId="0" fontId="3" fillId="0" borderId="0"/>
    <xf numFmtId="0" fontId="3" fillId="64" borderId="0" applyNumberFormat="0" applyBorder="0" applyAlignment="0" applyProtection="0"/>
    <xf numFmtId="0" fontId="3" fillId="61" borderId="0" applyNumberFormat="0" applyBorder="0" applyAlignment="0" applyProtection="0"/>
    <xf numFmtId="0" fontId="3" fillId="0" borderId="0"/>
    <xf numFmtId="0" fontId="3" fillId="47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0" fontId="46" fillId="41" borderId="0" applyNumberFormat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37" fontId="19" fillId="0" borderId="0"/>
    <xf numFmtId="0" fontId="41" fillId="0" borderId="0"/>
    <xf numFmtId="0" fontId="3" fillId="48" borderId="0" applyNumberFormat="0" applyBorder="0" applyAlignment="0" applyProtection="0"/>
    <xf numFmtId="37" fontId="19" fillId="0" borderId="0"/>
    <xf numFmtId="0" fontId="43" fillId="0" borderId="0"/>
    <xf numFmtId="0" fontId="3" fillId="0" borderId="0"/>
    <xf numFmtId="0" fontId="3" fillId="26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25" borderId="0" applyNumberFormat="0" applyBorder="0" applyAlignment="0" applyProtection="0"/>
    <xf numFmtId="0" fontId="3" fillId="0" borderId="0"/>
    <xf numFmtId="0" fontId="1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21" borderId="0" applyNumberFormat="0" applyBorder="0" applyAlignment="0" applyProtection="0"/>
    <xf numFmtId="0" fontId="1" fillId="0" borderId="0"/>
    <xf numFmtId="0" fontId="43" fillId="0" borderId="0"/>
    <xf numFmtId="0" fontId="44" fillId="49" borderId="0" applyNumberFormat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7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9" fontId="43" fillId="0" borderId="0" applyFont="0" applyFill="0" applyBorder="0" applyAlignment="0" applyProtection="0"/>
    <xf numFmtId="0" fontId="1" fillId="0" borderId="0"/>
    <xf numFmtId="0" fontId="3" fillId="15" borderId="40" applyNumberFormat="0" applyFont="0" applyAlignment="0" applyProtection="0"/>
    <xf numFmtId="0" fontId="3" fillId="29" borderId="0" applyNumberFormat="0" applyBorder="0" applyAlignment="0" applyProtection="0"/>
    <xf numFmtId="0" fontId="1" fillId="0" borderId="0"/>
    <xf numFmtId="0" fontId="65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43" borderId="0" applyNumberFormat="0" applyBorder="0" applyAlignment="0" applyProtection="0"/>
    <xf numFmtId="0" fontId="1" fillId="0" borderId="0"/>
    <xf numFmtId="43" fontId="44" fillId="0" borderId="0" applyFont="0" applyFill="0" applyBorder="0" applyAlignment="0" applyProtection="0"/>
    <xf numFmtId="0" fontId="1" fillId="0" borderId="0"/>
    <xf numFmtId="0" fontId="3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1" fillId="0" borderId="0">
      <alignment vertical="top"/>
    </xf>
    <xf numFmtId="0" fontId="1" fillId="0" borderId="0"/>
    <xf numFmtId="0" fontId="3" fillId="25" borderId="0" applyNumberFormat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3" fillId="41" borderId="0" applyNumberFormat="0" applyBorder="0" applyAlignment="0" applyProtection="0"/>
    <xf numFmtId="0" fontId="1" fillId="0" borderId="0"/>
    <xf numFmtId="0" fontId="1" fillId="0" borderId="0"/>
    <xf numFmtId="0" fontId="3" fillId="0" borderId="0"/>
    <xf numFmtId="0" fontId="40" fillId="11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1" fillId="0" borderId="0">
      <alignment vertical="top"/>
    </xf>
    <xf numFmtId="43" fontId="6" fillId="0" borderId="0" applyFont="0" applyFill="0" applyBorder="0" applyAlignment="0" applyProtection="0"/>
    <xf numFmtId="0" fontId="3" fillId="0" borderId="0"/>
    <xf numFmtId="0" fontId="3" fillId="4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3" fillId="45" borderId="0" applyNumberFormat="0" applyBorder="0" applyAlignment="0" applyProtection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5" fillId="20" borderId="0" applyNumberFormat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3" fillId="26" borderId="0" applyNumberFormat="0" applyBorder="0" applyAlignment="0" applyProtection="0"/>
    <xf numFmtId="0" fontId="44" fillId="61" borderId="4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67" fillId="0" borderId="0" applyFont="0" applyFill="0" applyBorder="0" applyAlignment="0" applyProtection="0"/>
    <xf numFmtId="0" fontId="3" fillId="1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5" fillId="35" borderId="0" applyNumberFormat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6" fillId="0" borderId="0"/>
    <xf numFmtId="0" fontId="35" fillId="63" borderId="0" applyNumberFormat="0" applyBorder="0" applyAlignment="0" applyProtection="0"/>
    <xf numFmtId="0" fontId="1" fillId="0" borderId="0"/>
    <xf numFmtId="0" fontId="3" fillId="61" borderId="0" applyNumberFormat="0" applyBorder="0" applyAlignment="0" applyProtection="0"/>
    <xf numFmtId="0" fontId="3" fillId="18" borderId="0" applyNumberFormat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3" fillId="15" borderId="40" applyNumberFormat="0" applyFont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3" fillId="45" borderId="0" applyNumberFormat="0" applyBorder="0" applyAlignment="0" applyProtection="0"/>
    <xf numFmtId="9" fontId="6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" fillId="45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37" fontId="19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5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42" borderId="0" applyNumberFormat="0" applyBorder="0" applyAlignment="0" applyProtection="0"/>
    <xf numFmtId="43" fontId="6" fillId="0" borderId="0" applyFont="0" applyFill="0" applyBorder="0" applyAlignment="0" applyProtection="0"/>
    <xf numFmtId="0" fontId="3" fillId="45" borderId="0" applyNumberFormat="0" applyBorder="0" applyAlignment="0" applyProtection="0"/>
    <xf numFmtId="0" fontId="3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37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34" applyNumberFormat="0" applyFill="0" applyAlignment="0" applyProtection="0"/>
    <xf numFmtId="0" fontId="1" fillId="0" borderId="0"/>
    <xf numFmtId="37" fontId="19" fillId="0" borderId="0"/>
    <xf numFmtId="0" fontId="3" fillId="26" borderId="0" applyNumberFormat="0" applyBorder="0" applyAlignment="0" applyProtection="0"/>
    <xf numFmtId="0" fontId="1" fillId="0" borderId="0"/>
    <xf numFmtId="0" fontId="28" fillId="13" borderId="3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2" fillId="0" borderId="34" applyNumberFormat="0" applyFill="0" applyAlignment="0" applyProtection="0"/>
    <xf numFmtId="0" fontId="3" fillId="0" borderId="0"/>
    <xf numFmtId="0" fontId="3" fillId="29" borderId="0" applyNumberFormat="0" applyBorder="0" applyAlignment="0" applyProtection="0"/>
    <xf numFmtId="0" fontId="1" fillId="0" borderId="0"/>
    <xf numFmtId="0" fontId="1" fillId="0" borderId="0"/>
    <xf numFmtId="0" fontId="3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38" applyNumberFormat="0" applyFill="0" applyAlignment="0" applyProtection="0"/>
    <xf numFmtId="9" fontId="3" fillId="0" borderId="0" applyFont="0" applyFill="0" applyBorder="0" applyAlignment="0" applyProtection="0"/>
    <xf numFmtId="0" fontId="41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9" borderId="0" applyNumberFormat="0" applyBorder="0" applyAlignment="0" applyProtection="0"/>
    <xf numFmtId="9" fontId="58" fillId="0" borderId="0" applyFont="0" applyFill="0" applyBorder="0" applyAlignment="0" applyProtection="0"/>
    <xf numFmtId="0" fontId="1" fillId="0" borderId="0"/>
    <xf numFmtId="0" fontId="1" fillId="0" borderId="0"/>
    <xf numFmtId="0" fontId="3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15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15" borderId="40" applyNumberFormat="0" applyFont="0" applyAlignment="0" applyProtection="0"/>
    <xf numFmtId="0" fontId="3" fillId="45" borderId="0" applyNumberFormat="0" applyBorder="0" applyAlignment="0" applyProtection="0"/>
    <xf numFmtId="0" fontId="3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99" fillId="0" borderId="0" applyFont="0" applyFill="0" applyBorder="0" applyAlignment="0" applyProtection="0"/>
    <xf numFmtId="0" fontId="1" fillId="0" borderId="0"/>
    <xf numFmtId="0" fontId="3" fillId="21" borderId="0" applyNumberFormat="0" applyBorder="0" applyAlignment="0" applyProtection="0"/>
    <xf numFmtId="0" fontId="1" fillId="0" borderId="0"/>
    <xf numFmtId="0" fontId="67" fillId="34" borderId="0" applyNumberFormat="0" applyBorder="0" applyAlignment="0" applyProtection="0"/>
    <xf numFmtId="0" fontId="1" fillId="0" borderId="0"/>
    <xf numFmtId="0" fontId="3" fillId="0" borderId="0"/>
    <xf numFmtId="0" fontId="1" fillId="0" borderId="0"/>
    <xf numFmtId="0" fontId="3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4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3" fillId="37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7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9" fillId="0" borderId="0"/>
    <xf numFmtId="0" fontId="1" fillId="0" borderId="0"/>
    <xf numFmtId="0" fontId="3" fillId="2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45" borderId="0" applyNumberFormat="0" applyBorder="0" applyAlignment="0" applyProtection="0"/>
    <xf numFmtId="0" fontId="1" fillId="0" borderId="0"/>
    <xf numFmtId="0" fontId="3" fillId="0" borderId="0"/>
    <xf numFmtId="0" fontId="1" fillId="0" borderId="0"/>
    <xf numFmtId="0" fontId="21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44" fillId="0" borderId="0" applyFont="0" applyFill="0" applyBorder="0" applyAlignment="0" applyProtection="0"/>
    <xf numFmtId="37" fontId="11" fillId="0" borderId="0"/>
    <xf numFmtId="9" fontId="3" fillId="0" borderId="0" applyFont="0" applyFill="0" applyBorder="0" applyAlignment="0" applyProtection="0"/>
    <xf numFmtId="0" fontId="1" fillId="0" borderId="0"/>
    <xf numFmtId="0" fontId="3" fillId="40" borderId="0" applyNumberFormat="0" applyBorder="0" applyAlignment="0" applyProtection="0"/>
    <xf numFmtId="0" fontId="1" fillId="0" borderId="0"/>
    <xf numFmtId="0" fontId="31" fillId="14" borderId="39" applyNumberFormat="0" applyAlignment="0" applyProtection="0"/>
    <xf numFmtId="43" fontId="66" fillId="0" borderId="0" applyFont="0" applyFill="0" applyBorder="0" applyAlignment="0" applyProtection="0"/>
    <xf numFmtId="0" fontId="4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12" borderId="36" applyNumberFormat="0" applyAlignment="0" applyProtection="0"/>
    <xf numFmtId="0" fontId="1" fillId="0" borderId="0"/>
    <xf numFmtId="0" fontId="1" fillId="0" borderId="0"/>
    <xf numFmtId="0" fontId="65" fillId="0" borderId="0"/>
    <xf numFmtId="0" fontId="3" fillId="0" borderId="0"/>
    <xf numFmtId="0" fontId="3" fillId="21" borderId="0" applyNumberFormat="0" applyBorder="0" applyAlignment="0" applyProtection="0"/>
    <xf numFmtId="0" fontId="1" fillId="0" borderId="0"/>
    <xf numFmtId="37" fontId="19" fillId="0" borderId="0"/>
    <xf numFmtId="43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7" fontId="19" fillId="0" borderId="0"/>
    <xf numFmtId="0" fontId="1" fillId="0" borderId="0"/>
    <xf numFmtId="0" fontId="3" fillId="25" borderId="0" applyNumberFormat="0" applyBorder="0" applyAlignment="0" applyProtection="0"/>
    <xf numFmtId="43" fontId="1" fillId="0" borderId="0" applyFont="0" applyFill="0" applyBorder="0" applyAlignment="0" applyProtection="0"/>
    <xf numFmtId="0" fontId="65" fillId="0" borderId="0"/>
    <xf numFmtId="0" fontId="1" fillId="0" borderId="0"/>
    <xf numFmtId="0" fontId="10" fillId="0" borderId="0"/>
    <xf numFmtId="0" fontId="3" fillId="61" borderId="0" applyNumberFormat="0" applyBorder="0" applyAlignment="0" applyProtection="0"/>
    <xf numFmtId="9" fontId="4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8" fillId="13" borderId="37" applyNumberFormat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44" fillId="15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43" fontId="58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5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43" borderId="0" applyNumberFormat="0" applyBorder="0" applyAlignment="0" applyProtection="0"/>
    <xf numFmtId="0" fontId="24" fillId="9" borderId="0" applyNumberFormat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57" fillId="0" borderId="0"/>
    <xf numFmtId="0" fontId="1" fillId="0" borderId="0"/>
    <xf numFmtId="43" fontId="43" fillId="0" borderId="0" applyFont="0" applyFill="0" applyBorder="0" applyAlignment="0" applyProtection="0"/>
    <xf numFmtId="37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3" fillId="34" borderId="0" applyNumberFormat="0" applyBorder="0" applyAlignment="0" applyProtection="0"/>
    <xf numFmtId="0" fontId="1" fillId="0" borderId="0"/>
    <xf numFmtId="0" fontId="1" fillId="0" borderId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10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29" borderId="0" applyNumberFormat="0" applyBorder="0" applyAlignment="0" applyProtection="0"/>
    <xf numFmtId="0" fontId="41" fillId="0" borderId="0">
      <alignment vertical="top"/>
    </xf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7" fontId="3" fillId="0" borderId="0"/>
    <xf numFmtId="0" fontId="1" fillId="0" borderId="0"/>
    <xf numFmtId="0" fontId="1" fillId="0" borderId="0"/>
    <xf numFmtId="0" fontId="3" fillId="42" borderId="0" applyNumberFormat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21" borderId="0" applyNumberFormat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5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58" fillId="0" borderId="0"/>
    <xf numFmtId="0" fontId="3" fillId="0" borderId="0"/>
    <xf numFmtId="0" fontId="6" fillId="0" borderId="0"/>
    <xf numFmtId="0" fontId="3" fillId="61" borderId="0" applyNumberFormat="0" applyBorder="0" applyAlignment="0" applyProtection="0"/>
    <xf numFmtId="0" fontId="3" fillId="48" borderId="0" applyNumberFormat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58" fillId="61" borderId="48" applyNumberFormat="0" applyFont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3" fillId="48" borderId="0" applyNumberFormat="0" applyBorder="0" applyAlignment="0" applyProtection="0"/>
    <xf numFmtId="43" fontId="1" fillId="0" borderId="0" applyFont="0" applyFill="0" applyBorder="0" applyAlignment="0" applyProtection="0"/>
    <xf numFmtId="0" fontId="25" fillId="10" borderId="0" applyNumberFormat="0" applyBorder="0" applyAlignment="0" applyProtection="0"/>
    <xf numFmtId="0" fontId="1" fillId="0" borderId="0"/>
    <xf numFmtId="0" fontId="3" fillId="0" borderId="0"/>
    <xf numFmtId="0" fontId="35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25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37" fontId="19" fillId="0" borderId="0"/>
    <xf numFmtId="0" fontId="1" fillId="0" borderId="0"/>
    <xf numFmtId="9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3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5" fillId="32" borderId="0" applyNumberFormat="0" applyBorder="0" applyAlignment="0" applyProtection="0"/>
    <xf numFmtId="43" fontId="3" fillId="0" borderId="0" applyFont="0" applyFill="0" applyBorder="0" applyAlignment="0" applyProtection="0"/>
    <xf numFmtId="37" fontId="1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1" borderId="0" applyNumberFormat="0" applyBorder="0" applyAlignment="0" applyProtection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1" fillId="0" borderId="0"/>
    <xf numFmtId="0" fontId="44" fillId="44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" fillId="21" borderId="0" applyNumberFormat="0" applyBorder="0" applyAlignment="0" applyProtection="0"/>
    <xf numFmtId="0" fontId="1" fillId="0" borderId="0"/>
    <xf numFmtId="0" fontId="10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43" borderId="0" applyNumberFormat="0" applyBorder="0" applyAlignment="0" applyProtection="0"/>
    <xf numFmtId="37" fontId="11" fillId="0" borderId="0"/>
    <xf numFmtId="0" fontId="1" fillId="0" borderId="0"/>
    <xf numFmtId="0" fontId="3" fillId="25" borderId="0" applyNumberFormat="0" applyBorder="0" applyAlignment="0" applyProtection="0"/>
    <xf numFmtId="0" fontId="1" fillId="0" borderId="0"/>
    <xf numFmtId="44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3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43" fontId="41" fillId="0" borderId="0" applyFont="0" applyFill="0" applyBorder="0" applyAlignment="0" applyProtection="0"/>
    <xf numFmtId="0" fontId="1" fillId="0" borderId="0"/>
    <xf numFmtId="0" fontId="67" fillId="17" borderId="0" applyNumberFormat="0" applyBorder="0" applyAlignment="0" applyProtection="0"/>
    <xf numFmtId="0" fontId="25" fillId="10" borderId="0" applyNumberFormat="0" applyBorder="0" applyAlignment="0" applyProtection="0"/>
    <xf numFmtId="0" fontId="1" fillId="0" borderId="0"/>
    <xf numFmtId="0" fontId="1" fillId="0" borderId="0"/>
    <xf numFmtId="0" fontId="3" fillId="0" borderId="0"/>
    <xf numFmtId="0" fontId="67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45" borderId="0" applyNumberFormat="0" applyBorder="0" applyAlignment="0" applyProtection="0"/>
    <xf numFmtId="0" fontId="3" fillId="61" borderId="0" applyNumberFormat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4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0" fontId="3" fillId="17" borderId="0" applyNumberFormat="0" applyBorder="0" applyAlignment="0" applyProtection="0"/>
    <xf numFmtId="43" fontId="44" fillId="0" borderId="0" applyFont="0" applyFill="0" applyBorder="0" applyAlignment="0" applyProtection="0"/>
    <xf numFmtId="0" fontId="3" fillId="0" borderId="0"/>
    <xf numFmtId="0" fontId="3" fillId="26" borderId="0" applyNumberFormat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41" borderId="0" applyNumberFormat="0" applyBorder="0" applyAlignment="0" applyProtection="0"/>
    <xf numFmtId="0" fontId="1" fillId="0" borderId="0"/>
    <xf numFmtId="0" fontId="3" fillId="29" borderId="0" applyNumberFormat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3" fillId="22" borderId="0" applyNumberFormat="0" applyBorder="0" applyAlignment="0" applyProtection="0"/>
    <xf numFmtId="167" fontId="65" fillId="0" borderId="0"/>
    <xf numFmtId="0" fontId="1" fillId="0" borderId="0"/>
    <xf numFmtId="0" fontId="1" fillId="0" borderId="0"/>
    <xf numFmtId="0" fontId="1" fillId="0" borderId="0"/>
    <xf numFmtId="0" fontId="35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8" fillId="0" borderId="0"/>
    <xf numFmtId="43" fontId="1" fillId="0" borderId="0" applyFont="0" applyFill="0" applyBorder="0" applyAlignment="0" applyProtection="0"/>
    <xf numFmtId="167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1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5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>
      <alignment vertical="top"/>
    </xf>
    <xf numFmtId="0" fontId="3" fillId="45" borderId="0" applyNumberFormat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5" fillId="24" borderId="0" applyNumberFormat="0" applyBorder="0" applyAlignment="0" applyProtection="0"/>
    <xf numFmtId="0" fontId="1" fillId="0" borderId="0"/>
    <xf numFmtId="0" fontId="1" fillId="0" borderId="0"/>
    <xf numFmtId="0" fontId="3" fillId="26" borderId="0" applyNumberFormat="0" applyBorder="0" applyAlignment="0" applyProtection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4" fillId="0" borderId="0" applyFont="0" applyFill="0" applyBorder="0" applyAlignment="0" applyProtection="0"/>
    <xf numFmtId="0" fontId="67" fillId="26" borderId="0" applyNumberFormat="0" applyBorder="0" applyAlignment="0" applyProtection="0"/>
    <xf numFmtId="0" fontId="1" fillId="0" borderId="0"/>
    <xf numFmtId="0" fontId="3" fillId="29" borderId="0" applyNumberFormat="0" applyBorder="0" applyAlignment="0" applyProtection="0"/>
    <xf numFmtId="0" fontId="3" fillId="0" borderId="0"/>
    <xf numFmtId="167" fontId="65" fillId="0" borderId="0"/>
    <xf numFmtId="0" fontId="35" fillId="36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1" fillId="0" borderId="0"/>
    <xf numFmtId="0" fontId="3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68" fillId="19" borderId="0" applyNumberFormat="0" applyBorder="0" applyAlignment="0" applyProtection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7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1" borderId="0" applyNumberFormat="0" applyBorder="0" applyAlignment="0" applyProtection="0"/>
    <xf numFmtId="43" fontId="41" fillId="0" borderId="0" applyFont="0" applyFill="0" applyBorder="0" applyAlignment="0" applyProtection="0">
      <alignment vertical="top"/>
    </xf>
    <xf numFmtId="0" fontId="1" fillId="0" borderId="0"/>
    <xf numFmtId="0" fontId="1" fillId="0" borderId="0"/>
    <xf numFmtId="0" fontId="3" fillId="18" borderId="0" applyNumberFormat="0" applyBorder="0" applyAlignment="0" applyProtection="0"/>
    <xf numFmtId="0" fontId="1" fillId="0" borderId="0"/>
    <xf numFmtId="0" fontId="29" fillId="13" borderId="3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68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67" fillId="30" borderId="0" applyNumberFormat="0" applyBorder="0" applyAlignment="0" applyProtection="0"/>
    <xf numFmtId="0" fontId="3" fillId="2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31" borderId="0" applyNumberFormat="0" applyBorder="0" applyAlignment="0" applyProtection="0"/>
    <xf numFmtId="0" fontId="1" fillId="0" borderId="0"/>
    <xf numFmtId="0" fontId="41" fillId="0" borderId="0">
      <alignment vertical="top"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58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76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34" borderId="0" applyNumberFormat="0" applyBorder="0" applyAlignment="0" applyProtection="0"/>
    <xf numFmtId="0" fontId="1" fillId="0" borderId="0"/>
    <xf numFmtId="0" fontId="1" fillId="0" borderId="0"/>
    <xf numFmtId="167" fontId="9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21" fillId="0" borderId="33" applyNumberFormat="0" applyFill="0" applyAlignment="0" applyProtection="0"/>
    <xf numFmtId="0" fontId="5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1" fillId="0" borderId="0">
      <alignment vertical="top"/>
    </xf>
    <xf numFmtId="0" fontId="3" fillId="0" borderId="0"/>
    <xf numFmtId="0" fontId="35" fillId="36" borderId="0" applyNumberFormat="0" applyBorder="0" applyAlignment="0" applyProtection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7" borderId="0" applyNumberFormat="0" applyBorder="0" applyAlignment="0" applyProtection="0"/>
    <xf numFmtId="0" fontId="1" fillId="0" borderId="0"/>
    <xf numFmtId="0" fontId="44" fillId="15" borderId="40" applyNumberFormat="0" applyFont="0" applyAlignment="0" applyProtection="0"/>
    <xf numFmtId="0" fontId="3" fillId="30" borderId="0" applyNumberFormat="0" applyBorder="0" applyAlignment="0" applyProtection="0"/>
    <xf numFmtId="0" fontId="44" fillId="46" borderId="0" applyNumberFormat="0" applyBorder="0" applyAlignment="0" applyProtection="0"/>
    <xf numFmtId="0" fontId="1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37" borderId="0" applyNumberFormat="0" applyBorder="0" applyAlignment="0" applyProtection="0"/>
    <xf numFmtId="43" fontId="1" fillId="0" borderId="0" applyFont="0" applyFill="0" applyBorder="0" applyAlignment="0" applyProtection="0"/>
    <xf numFmtId="0" fontId="30" fillId="0" borderId="38" applyNumberFormat="0" applyFill="0" applyAlignment="0" applyProtection="0"/>
    <xf numFmtId="0" fontId="1" fillId="0" borderId="0"/>
    <xf numFmtId="37" fontId="19" fillId="0" borderId="0"/>
    <xf numFmtId="0" fontId="68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45" borderId="0" applyNumberFormat="0" applyBorder="0" applyAlignment="0" applyProtection="0"/>
    <xf numFmtId="43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5" borderId="0" applyNumberFormat="0" applyBorder="0" applyAlignment="0" applyProtection="0"/>
    <xf numFmtId="0" fontId="1" fillId="0" borderId="0"/>
    <xf numFmtId="0" fontId="67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37" fontId="1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15" borderId="40" applyNumberFormat="0" applyFont="0" applyAlignment="0" applyProtection="0"/>
    <xf numFmtId="0" fontId="1" fillId="0" borderId="0"/>
    <xf numFmtId="0" fontId="1" fillId="0" borderId="0"/>
    <xf numFmtId="0" fontId="44" fillId="15" borderId="40" applyNumberFormat="0" applyFont="0" applyAlignment="0" applyProtection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17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21" fillId="0" borderId="33" applyNumberFormat="0" applyFill="0" applyAlignment="0" applyProtection="0"/>
    <xf numFmtId="0" fontId="22" fillId="0" borderId="34" applyNumberFormat="0" applyFill="0" applyAlignment="0" applyProtection="0"/>
    <xf numFmtId="0" fontId="23" fillId="0" borderId="35" applyNumberFormat="0" applyFill="0" applyAlignment="0" applyProtection="0"/>
    <xf numFmtId="0" fontId="2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40" fillId="11" borderId="0" applyNumberFormat="0" applyBorder="0" applyAlignment="0" applyProtection="0"/>
    <xf numFmtId="0" fontId="27" fillId="12" borderId="36" applyNumberFormat="0" applyAlignment="0" applyProtection="0"/>
    <xf numFmtId="0" fontId="28" fillId="13" borderId="37" applyNumberFormat="0" applyAlignment="0" applyProtection="0"/>
    <xf numFmtId="0" fontId="29" fillId="13" borderId="36" applyNumberFormat="0" applyAlignment="0" applyProtection="0"/>
    <xf numFmtId="0" fontId="30" fillId="0" borderId="38" applyNumberFormat="0" applyFill="0" applyAlignment="0" applyProtection="0"/>
    <xf numFmtId="0" fontId="31" fillId="14" borderId="39" applyNumberFormat="0" applyAlignment="0" applyProtection="0"/>
    <xf numFmtId="0" fontId="32" fillId="0" borderId="0" applyNumberFormat="0" applyFill="0" applyBorder="0" applyAlignment="0" applyProtection="0"/>
    <xf numFmtId="0" fontId="3" fillId="15" borderId="40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41" applyNumberFormat="0" applyFill="0" applyAlignment="0" applyProtection="0"/>
    <xf numFmtId="0" fontId="35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5" fillId="39" borderId="0" applyNumberFormat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37" fontId="19" fillId="0" borderId="0"/>
    <xf numFmtId="37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7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3" fillId="38" borderId="0" applyNumberFormat="0" applyBorder="0" applyAlignment="0" applyProtection="0"/>
    <xf numFmtId="0" fontId="3" fillId="21" borderId="0" applyNumberFormat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48" borderId="0" applyNumberFormat="0" applyBorder="0" applyAlignment="0" applyProtection="0"/>
    <xf numFmtId="0" fontId="1" fillId="0" borderId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37" fontId="115" fillId="0" borderId="0"/>
    <xf numFmtId="43" fontId="66" fillId="0" borderId="0" applyFont="0" applyFill="0" applyBorder="0" applyAlignment="0" applyProtection="0"/>
    <xf numFmtId="0" fontId="3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15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4" fillId="0" borderId="0" applyFont="0" applyFill="0" applyBorder="0" applyAlignment="0" applyProtection="0"/>
    <xf numFmtId="0" fontId="1" fillId="0" borderId="0"/>
    <xf numFmtId="0" fontId="3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40" borderId="0" applyNumberFormat="0" applyBorder="0" applyAlignment="0" applyProtection="0"/>
    <xf numFmtId="0" fontId="3" fillId="0" borderId="0"/>
    <xf numFmtId="0" fontId="35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44" fillId="15" borderId="40" applyNumberFormat="0" applyFont="0" applyAlignment="0" applyProtection="0"/>
    <xf numFmtId="0" fontId="33" fillId="0" borderId="0" applyNumberFormat="0" applyFill="0" applyBorder="0" applyAlignment="0" applyProtection="0"/>
    <xf numFmtId="0" fontId="1" fillId="0" borderId="0"/>
    <xf numFmtId="0" fontId="1" fillId="0" borderId="0"/>
    <xf numFmtId="37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6" borderId="0" applyNumberFormat="0" applyBorder="0" applyAlignment="0" applyProtection="0"/>
    <xf numFmtId="0" fontId="34" fillId="0" borderId="41" applyNumberFormat="0" applyFill="0" applyAlignment="0" applyProtection="0"/>
    <xf numFmtId="0" fontId="3" fillId="26" borderId="0" applyNumberFormat="0" applyBorder="0" applyAlignment="0" applyProtection="0"/>
    <xf numFmtId="0" fontId="1" fillId="0" borderId="0"/>
    <xf numFmtId="0" fontId="3" fillId="26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37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6" fillId="0" borderId="0"/>
    <xf numFmtId="0" fontId="67" fillId="38" borderId="0" applyNumberFormat="0" applyBorder="0" applyAlignment="0" applyProtection="0"/>
    <xf numFmtId="37" fontId="11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>
      <alignment vertical="top"/>
    </xf>
    <xf numFmtId="43" fontId="6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0" borderId="0">
      <alignment vertical="top"/>
    </xf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3" fillId="15" borderId="40" applyNumberFormat="0" applyFont="0" applyAlignment="0" applyProtection="0"/>
    <xf numFmtId="0" fontId="1" fillId="0" borderId="0"/>
    <xf numFmtId="0" fontId="58" fillId="0" borderId="0"/>
    <xf numFmtId="37" fontId="19" fillId="0" borderId="0"/>
    <xf numFmtId="0" fontId="3" fillId="0" borderId="0"/>
    <xf numFmtId="0" fontId="1" fillId="0" borderId="0"/>
    <xf numFmtId="0" fontId="1" fillId="0" borderId="0"/>
    <xf numFmtId="0" fontId="3" fillId="42" borderId="0" applyNumberFormat="0" applyBorder="0" applyAlignment="0" applyProtection="0"/>
    <xf numFmtId="0" fontId="1" fillId="0" borderId="0"/>
    <xf numFmtId="0" fontId="44" fillId="47" borderId="0" applyNumberFormat="0" applyBorder="0" applyAlignment="0" applyProtection="0"/>
    <xf numFmtId="0" fontId="3" fillId="0" borderId="0"/>
    <xf numFmtId="37" fontId="11" fillId="0" borderId="0"/>
    <xf numFmtId="0" fontId="1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3" fillId="4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9" fillId="13" borderId="36" applyNumberFormat="0" applyAlignment="0" applyProtection="0"/>
    <xf numFmtId="0" fontId="3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15" borderId="40" applyNumberFormat="0" applyFont="0" applyAlignment="0" applyProtection="0"/>
    <xf numFmtId="0" fontId="3" fillId="0" borderId="0"/>
    <xf numFmtId="43" fontId="1" fillId="0" borderId="0" applyFont="0" applyFill="0" applyBorder="0" applyAlignment="0" applyProtection="0"/>
    <xf numFmtId="0" fontId="3" fillId="26" borderId="0" applyNumberFormat="0" applyBorder="0" applyAlignment="0" applyProtection="0"/>
    <xf numFmtId="0" fontId="1" fillId="0" borderId="0"/>
    <xf numFmtId="0" fontId="1" fillId="0" borderId="0"/>
    <xf numFmtId="0" fontId="3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25" borderId="0" applyNumberFormat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3" fillId="41" borderId="0" applyNumberFormat="0" applyBorder="0" applyAlignment="0" applyProtection="0"/>
    <xf numFmtId="0" fontId="3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45" borderId="0" applyNumberFormat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58" fillId="0" borderId="0" applyFont="0" applyFill="0" applyBorder="0" applyAlignment="0" applyProtection="0"/>
    <xf numFmtId="0" fontId="3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18" borderId="0" applyNumberFormat="0" applyBorder="0" applyAlignment="0" applyProtection="0"/>
    <xf numFmtId="0" fontId="1" fillId="0" borderId="0"/>
    <xf numFmtId="0" fontId="68" fillId="39" borderId="0" applyNumberFormat="0" applyBorder="0" applyAlignment="0" applyProtection="0"/>
    <xf numFmtId="0" fontId="42" fillId="0" borderId="0" applyNumberFormat="0" applyFill="0" applyBorder="0" applyAlignment="0" applyProtection="0"/>
    <xf numFmtId="0" fontId="3" fillId="15" borderId="40" applyNumberFormat="0" applyFont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4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43" fontId="41" fillId="0" borderId="0" applyFont="0" applyFill="0" applyBorder="0" applyAlignment="0" applyProtection="0">
      <alignment vertical="top"/>
    </xf>
    <xf numFmtId="0" fontId="1" fillId="0" borderId="0"/>
    <xf numFmtId="0" fontId="3" fillId="25" borderId="0" applyNumberFormat="0" applyBorder="0" applyAlignment="0" applyProtection="0"/>
    <xf numFmtId="0" fontId="1" fillId="0" borderId="0"/>
    <xf numFmtId="0" fontId="1" fillId="0" borderId="0"/>
    <xf numFmtId="9" fontId="99" fillId="0" borderId="0" applyFont="0" applyFill="0" applyBorder="0" applyAlignment="0" applyProtection="0"/>
    <xf numFmtId="0" fontId="1" fillId="0" borderId="0"/>
    <xf numFmtId="167" fontId="3" fillId="0" borderId="0"/>
    <xf numFmtId="0" fontId="1" fillId="0" borderId="0"/>
    <xf numFmtId="0" fontId="1" fillId="0" borderId="0"/>
    <xf numFmtId="0" fontId="3" fillId="25" borderId="0" applyNumberFormat="0" applyBorder="0" applyAlignment="0" applyProtection="0"/>
    <xf numFmtId="0" fontId="3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21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43" fontId="44" fillId="0" borderId="0" applyFont="0" applyFill="0" applyBorder="0" applyAlignment="0" applyProtection="0"/>
    <xf numFmtId="0" fontId="27" fillId="12" borderId="36" applyNumberFormat="0" applyAlignment="0" applyProtection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25" fillId="10" borderId="0" applyNumberFormat="0" applyBorder="0" applyAlignment="0" applyProtection="0"/>
    <xf numFmtId="43" fontId="4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9" fillId="0" borderId="0"/>
    <xf numFmtId="0" fontId="1" fillId="0" borderId="0"/>
    <xf numFmtId="0" fontId="1" fillId="0" borderId="0"/>
    <xf numFmtId="0" fontId="168" fillId="11" borderId="0" applyNumberFormat="0" applyBorder="0" applyAlignment="0" applyProtection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1" fillId="0" borderId="0"/>
    <xf numFmtId="0" fontId="3" fillId="15" borderId="40" applyNumberFormat="0" applyFont="0" applyAlignment="0" applyProtection="0"/>
    <xf numFmtId="0" fontId="1" fillId="0" borderId="0"/>
    <xf numFmtId="0" fontId="3" fillId="45" borderId="0" applyNumberFormat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4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65" fillId="0" borderId="0"/>
    <xf numFmtId="0" fontId="3" fillId="17" borderId="0" applyNumberFormat="0" applyBorder="0" applyAlignment="0" applyProtection="0"/>
    <xf numFmtId="9" fontId="41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1" fillId="0" borderId="0"/>
    <xf numFmtId="0" fontId="103" fillId="0" borderId="0"/>
    <xf numFmtId="0" fontId="1" fillId="0" borderId="0"/>
    <xf numFmtId="0" fontId="1" fillId="0" borderId="0"/>
    <xf numFmtId="0" fontId="34" fillId="0" borderId="41" applyNumberFormat="0" applyFill="0" applyAlignment="0" applyProtection="0"/>
    <xf numFmtId="0" fontId="1" fillId="0" borderId="0"/>
    <xf numFmtId="0" fontId="67" fillId="29" borderId="0" applyNumberFormat="0" applyBorder="0" applyAlignment="0" applyProtection="0"/>
    <xf numFmtId="0" fontId="3" fillId="0" borderId="0"/>
    <xf numFmtId="0" fontId="6" fillId="61" borderId="48" applyNumberFormat="0" applyFont="0" applyAlignment="0" applyProtection="0"/>
    <xf numFmtId="0" fontId="3" fillId="17" borderId="0" applyNumberFormat="0" applyBorder="0" applyAlignment="0" applyProtection="0"/>
    <xf numFmtId="0" fontId="35" fillId="24" borderId="0" applyNumberFormat="0" applyBorder="0" applyAlignment="0" applyProtection="0"/>
    <xf numFmtId="0" fontId="1" fillId="0" borderId="0"/>
    <xf numFmtId="37" fontId="19" fillId="0" borderId="0"/>
    <xf numFmtId="0" fontId="1" fillId="0" borderId="0"/>
    <xf numFmtId="0" fontId="1" fillId="0" borderId="0"/>
    <xf numFmtId="37" fontId="11" fillId="0" borderId="0"/>
    <xf numFmtId="0" fontId="1" fillId="0" borderId="0"/>
    <xf numFmtId="37" fontId="19" fillId="0" borderId="0"/>
    <xf numFmtId="0" fontId="3" fillId="21" borderId="0" applyNumberFormat="0" applyBorder="0" applyAlignment="0" applyProtection="0"/>
    <xf numFmtId="0" fontId="67" fillId="37" borderId="0" applyNumberFormat="0" applyBorder="0" applyAlignment="0" applyProtection="0"/>
    <xf numFmtId="0" fontId="3" fillId="25" borderId="0" applyNumberFormat="0" applyBorder="0" applyAlignment="0" applyProtection="0"/>
    <xf numFmtId="0" fontId="1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3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1" fillId="0" borderId="0"/>
    <xf numFmtId="0" fontId="3" fillId="48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43" fontId="41" fillId="0" borderId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9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41" fillId="0" borderId="0">
      <alignment vertical="top"/>
    </xf>
    <xf numFmtId="0" fontId="1" fillId="0" borderId="0"/>
    <xf numFmtId="44" fontId="66" fillId="0" borderId="0" applyFont="0" applyFill="0" applyBorder="0" applyAlignment="0" applyProtection="0"/>
    <xf numFmtId="0" fontId="1" fillId="0" borderId="0"/>
    <xf numFmtId="0" fontId="1" fillId="0" borderId="0"/>
    <xf numFmtId="0" fontId="43" fillId="0" borderId="0"/>
    <xf numFmtId="0" fontId="4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41" fillId="0" borderId="0">
      <alignment vertical="top"/>
    </xf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41" fillId="0" borderId="0">
      <alignment vertical="top"/>
    </xf>
    <xf numFmtId="0" fontId="1" fillId="0" borderId="0"/>
    <xf numFmtId="0" fontId="1" fillId="0" borderId="0"/>
    <xf numFmtId="0" fontId="35" fillId="28" borderId="0" applyNumberFormat="0" applyBorder="0" applyAlignment="0" applyProtection="0"/>
    <xf numFmtId="0" fontId="67" fillId="15" borderId="4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68" fillId="27" borderId="0" applyNumberFormat="0" applyBorder="0" applyAlignment="0" applyProtection="0"/>
    <xf numFmtId="0" fontId="1" fillId="0" borderId="0"/>
    <xf numFmtId="0" fontId="23" fillId="0" borderId="35" applyNumberFormat="0" applyFill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64" borderId="0" applyNumberFormat="0" applyBorder="0" applyAlignment="0" applyProtection="0"/>
    <xf numFmtId="0" fontId="1" fillId="0" borderId="0"/>
    <xf numFmtId="0" fontId="3" fillId="15" borderId="40" applyNumberFormat="0" applyFont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26" borderId="0" applyNumberFormat="0" applyBorder="0" applyAlignment="0" applyProtection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11" fillId="0" borderId="0"/>
    <xf numFmtId="0" fontId="1" fillId="0" borderId="0"/>
    <xf numFmtId="37" fontId="19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3" fillId="0" borderId="35" applyNumberFormat="0" applyFill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6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40" borderId="0" applyNumberFormat="0" applyBorder="0" applyAlignment="0" applyProtection="0"/>
    <xf numFmtId="0" fontId="1" fillId="0" borderId="0"/>
    <xf numFmtId="0" fontId="1" fillId="0" borderId="0"/>
    <xf numFmtId="0" fontId="31" fillId="14" borderId="39" applyNumberFormat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37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2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37" fontId="19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39" borderId="0" applyNumberFormat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6" borderId="0" applyNumberFormat="0" applyBorder="0" applyAlignment="0" applyProtection="0"/>
    <xf numFmtId="0" fontId="3" fillId="21" borderId="0" applyNumberFormat="0" applyBorder="0" applyAlignment="0" applyProtection="0"/>
    <xf numFmtId="0" fontId="1" fillId="0" borderId="0"/>
    <xf numFmtId="0" fontId="44" fillId="43" borderId="0" applyNumberFormat="0" applyBorder="0" applyAlignment="0" applyProtection="0"/>
    <xf numFmtId="0" fontId="3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4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7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6" borderId="0" applyNumberFormat="0" applyBorder="0" applyAlignment="0" applyProtection="0"/>
    <xf numFmtId="9" fontId="4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15" borderId="40" applyNumberFormat="0" applyFont="0" applyAlignment="0" applyProtection="0"/>
    <xf numFmtId="0" fontId="1" fillId="0" borderId="0"/>
    <xf numFmtId="0" fontId="3" fillId="15" borderId="40" applyNumberFormat="0" applyFont="0" applyAlignment="0" applyProtection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5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" fillId="0" borderId="0"/>
    <xf numFmtId="167" fontId="6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45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33" borderId="0" applyNumberFormat="0" applyBorder="0" applyAlignment="0" applyProtection="0"/>
    <xf numFmtId="0" fontId="3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23">
    <xf numFmtId="37" fontId="0" fillId="0" borderId="0" xfId="0"/>
    <xf numFmtId="37" fontId="8" fillId="0" borderId="0" xfId="0" applyFont="1" applyBorder="1"/>
    <xf numFmtId="37" fontId="8" fillId="0" borderId="0" xfId="0" applyFont="1"/>
    <xf numFmtId="37" fontId="7" fillId="0" borderId="0" xfId="0" applyFont="1" applyFill="1" applyBorder="1"/>
    <xf numFmtId="37" fontId="9" fillId="0" borderId="0" xfId="0" applyNumberFormat="1" applyFont="1" applyFill="1" applyBorder="1" applyAlignment="1" applyProtection="1">
      <alignment horizontal="centerContinuous"/>
    </xf>
    <xf numFmtId="37" fontId="10" fillId="0" borderId="0" xfId="0" applyFont="1" applyBorder="1" applyAlignment="1">
      <alignment horizontal="centerContinuous"/>
    </xf>
    <xf numFmtId="37" fontId="10" fillId="0" borderId="0" xfId="0" applyFont="1" applyAlignment="1">
      <alignment horizontal="centerContinuous"/>
    </xf>
    <xf numFmtId="37" fontId="10" fillId="0" borderId="0" xfId="0" applyFont="1"/>
    <xf numFmtId="37" fontId="10" fillId="0" borderId="0" xfId="0" applyFont="1" applyBorder="1"/>
    <xf numFmtId="37" fontId="9" fillId="0" borderId="0" xfId="0" applyNumberFormat="1" applyFont="1" applyFill="1" applyBorder="1" applyAlignment="1" applyProtection="1">
      <alignment horizontal="center"/>
    </xf>
    <xf numFmtId="37" fontId="10" fillId="0" borderId="0" xfId="0" quotePrefix="1" applyNumberFormat="1" applyFont="1" applyBorder="1" applyAlignment="1" applyProtection="1">
      <alignment horizontal="left"/>
    </xf>
    <xf numFmtId="37" fontId="11" fillId="0" borderId="0" xfId="0" applyFont="1"/>
    <xf numFmtId="37" fontId="10" fillId="0" borderId="0" xfId="0" quotePrefix="1" applyNumberFormat="1" applyFont="1" applyBorder="1" applyAlignment="1" applyProtection="1">
      <alignment horizontal="center"/>
    </xf>
    <xf numFmtId="37" fontId="9" fillId="0" borderId="1" xfId="0" applyNumberFormat="1" applyFont="1" applyFill="1" applyBorder="1" applyProtection="1"/>
    <xf numFmtId="37" fontId="9" fillId="0" borderId="2" xfId="0" applyNumberFormat="1" applyFont="1" applyFill="1" applyBorder="1" applyAlignment="1" applyProtection="1"/>
    <xf numFmtId="37" fontId="9" fillId="0" borderId="2" xfId="0" applyNumberFormat="1" applyFont="1" applyFill="1" applyBorder="1" applyAlignment="1" applyProtection="1">
      <alignment horizontal="center"/>
    </xf>
    <xf numFmtId="37" fontId="9" fillId="0" borderId="3" xfId="0" applyNumberFormat="1" applyFont="1" applyFill="1" applyBorder="1" applyProtection="1"/>
    <xf numFmtId="37" fontId="9" fillId="0" borderId="4" xfId="0" applyNumberFormat="1" applyFont="1" applyFill="1" applyBorder="1" applyAlignment="1" applyProtection="1"/>
    <xf numFmtId="37" fontId="9" fillId="0" borderId="4" xfId="0" applyNumberFormat="1" applyFont="1" applyFill="1" applyBorder="1" applyAlignment="1" applyProtection="1">
      <alignment horizontal="center"/>
    </xf>
    <xf numFmtId="37" fontId="9" fillId="0" borderId="3" xfId="0" applyFont="1" applyFill="1" applyBorder="1"/>
    <xf numFmtId="37" fontId="9" fillId="0" borderId="4" xfId="0" applyFont="1" applyFill="1" applyBorder="1"/>
    <xf numFmtId="37" fontId="9" fillId="0" borderId="2" xfId="0" applyNumberFormat="1" applyFont="1" applyFill="1" applyBorder="1" applyProtection="1"/>
    <xf numFmtId="37" fontId="9" fillId="0" borderId="2" xfId="0" quotePrefix="1" applyNumberFormat="1" applyFont="1" applyFill="1" applyBorder="1" applyAlignment="1" applyProtection="1">
      <alignment horizontal="left"/>
    </xf>
    <xf numFmtId="37" fontId="9" fillId="0" borderId="1" xfId="0" applyNumberFormat="1" applyFont="1" applyFill="1" applyBorder="1" applyAlignment="1" applyProtection="1"/>
    <xf numFmtId="37" fontId="9" fillId="0" borderId="2" xfId="0" applyFont="1" applyFill="1" applyBorder="1"/>
    <xf numFmtId="37" fontId="9" fillId="0" borderId="4" xfId="0" applyFont="1" applyFill="1" applyBorder="1" applyAlignment="1">
      <alignment horizontal="center"/>
    </xf>
    <xf numFmtId="39" fontId="9" fillId="0" borderId="2" xfId="0" applyNumberFormat="1" applyFont="1" applyFill="1" applyBorder="1" applyAlignment="1" applyProtection="1"/>
    <xf numFmtId="37" fontId="10" fillId="0" borderId="2" xfId="0" applyFont="1" applyBorder="1"/>
    <xf numFmtId="37" fontId="10" fillId="0" borderId="4" xfId="0" applyFont="1" applyBorder="1"/>
    <xf numFmtId="37" fontId="9" fillId="0" borderId="0" xfId="0" quotePrefix="1" applyNumberFormat="1" applyFont="1" applyFill="1" applyBorder="1" applyAlignment="1" applyProtection="1">
      <alignment horizontal="left"/>
    </xf>
    <xf numFmtId="37" fontId="9" fillId="0" borderId="0" xfId="0" applyFont="1" applyFill="1" applyBorder="1"/>
    <xf numFmtId="37" fontId="9" fillId="0" borderId="0" xfId="0" quotePrefix="1" applyNumberFormat="1" applyFont="1" applyFill="1" applyBorder="1" applyAlignment="1" applyProtection="1">
      <alignment horizontal="center"/>
    </xf>
    <xf numFmtId="37" fontId="9" fillId="0" borderId="5" xfId="0" applyFont="1" applyFill="1" applyBorder="1"/>
    <xf numFmtId="37" fontId="9" fillId="0" borderId="6" xfId="0" quotePrefix="1" applyNumberFormat="1" applyFont="1" applyFill="1" applyBorder="1" applyAlignment="1" applyProtection="1">
      <alignment horizontal="centerContinuous"/>
    </xf>
    <xf numFmtId="37" fontId="9" fillId="0" borderId="7" xfId="0" applyFont="1" applyFill="1" applyBorder="1" applyAlignment="1">
      <alignment horizontal="centerContinuous"/>
    </xf>
    <xf numFmtId="37" fontId="9" fillId="0" borderId="2" xfId="0" applyNumberFormat="1" applyFont="1" applyFill="1" applyBorder="1" applyAlignment="1" applyProtection="1">
      <alignment horizontal="centerContinuous"/>
    </xf>
    <xf numFmtId="37" fontId="9" fillId="0" borderId="2" xfId="0" applyFont="1" applyFill="1" applyBorder="1" applyAlignment="1">
      <alignment horizontal="centerContinuous"/>
    </xf>
    <xf numFmtId="37" fontId="9" fillId="0" borderId="8" xfId="0" applyNumberFormat="1" applyFont="1" applyFill="1" applyBorder="1" applyAlignment="1" applyProtection="1">
      <alignment horizontal="centerContinuous"/>
    </xf>
    <xf numFmtId="37" fontId="9" fillId="0" borderId="8" xfId="0" applyFont="1" applyFill="1" applyBorder="1"/>
    <xf numFmtId="37" fontId="9" fillId="0" borderId="1" xfId="0" applyNumberFormat="1" applyFont="1" applyFill="1" applyBorder="1" applyAlignment="1" applyProtection="1">
      <alignment horizontal="centerContinuous"/>
    </xf>
    <xf numFmtId="37" fontId="9" fillId="0" borderId="9" xfId="0" applyNumberFormat="1" applyFont="1" applyFill="1" applyBorder="1" applyProtection="1"/>
    <xf numFmtId="37" fontId="9" fillId="0" borderId="10" xfId="0" applyNumberFormat="1" applyFont="1" applyFill="1" applyBorder="1" applyAlignment="1" applyProtection="1"/>
    <xf numFmtId="37" fontId="9" fillId="0" borderId="11" xfId="0" applyFont="1" applyFill="1" applyBorder="1"/>
    <xf numFmtId="37" fontId="9" fillId="0" borderId="6" xfId="0" applyNumberFormat="1" applyFont="1" applyFill="1" applyBorder="1" applyAlignment="1" applyProtection="1">
      <alignment horizontal="centerContinuous"/>
    </xf>
    <xf numFmtId="37" fontId="9" fillId="0" borderId="4" xfId="0" applyFont="1" applyFill="1" applyBorder="1" applyAlignment="1">
      <alignment horizontal="centerContinuous"/>
    </xf>
    <xf numFmtId="37" fontId="9" fillId="0" borderId="0" xfId="0" applyNumberFormat="1" applyFont="1" applyFill="1" applyBorder="1" applyAlignment="1" applyProtection="1"/>
    <xf numFmtId="37" fontId="9" fillId="0" borderId="6" xfId="0" applyFont="1" applyFill="1" applyBorder="1" applyAlignment="1">
      <alignment horizontal="center"/>
    </xf>
    <xf numFmtId="37" fontId="9" fillId="0" borderId="7" xfId="0" applyFont="1" applyFill="1" applyBorder="1" applyAlignment="1">
      <alignment horizontal="center"/>
    </xf>
    <xf numFmtId="37" fontId="9" fillId="0" borderId="2" xfId="0" quotePrefix="1" applyNumberFormat="1" applyFont="1" applyFill="1" applyBorder="1" applyAlignment="1" applyProtection="1"/>
    <xf numFmtId="37" fontId="9" fillId="0" borderId="8" xfId="0" applyNumberFormat="1" applyFont="1" applyFill="1" applyBorder="1" applyAlignment="1" applyProtection="1"/>
    <xf numFmtId="37" fontId="9" fillId="0" borderId="12" xfId="0" applyFont="1" applyFill="1" applyBorder="1"/>
    <xf numFmtId="37" fontId="9" fillId="0" borderId="10" xfId="0" applyFont="1" applyFill="1" applyBorder="1"/>
    <xf numFmtId="37" fontId="9" fillId="0" borderId="7" xfId="0" applyFont="1" applyFill="1" applyBorder="1"/>
    <xf numFmtId="37" fontId="9" fillId="0" borderId="9" xfId="0" applyFont="1" applyFill="1" applyBorder="1"/>
    <xf numFmtId="37" fontId="9" fillId="0" borderId="10" xfId="0" applyFont="1" applyFill="1" applyBorder="1" applyAlignment="1">
      <alignment horizontal="center"/>
    </xf>
    <xf numFmtId="164" fontId="9" fillId="0" borderId="2" xfId="0" applyNumberFormat="1" applyFont="1" applyFill="1" applyBorder="1" applyProtection="1"/>
    <xf numFmtId="37" fontId="9" fillId="0" borderId="2" xfId="0" applyFont="1" applyFill="1" applyBorder="1" applyAlignment="1">
      <alignment horizontal="center"/>
    </xf>
    <xf numFmtId="37" fontId="9" fillId="0" borderId="13" xfId="0" applyNumberFormat="1" applyFont="1" applyFill="1" applyBorder="1" applyProtection="1"/>
    <xf numFmtId="37" fontId="9" fillId="0" borderId="0" xfId="0" applyFont="1" applyFill="1" applyBorder="1" applyAlignment="1">
      <alignment horizontal="center"/>
    </xf>
    <xf numFmtId="164" fontId="9" fillId="0" borderId="2" xfId="0" applyNumberFormat="1" applyFont="1" applyFill="1" applyBorder="1" applyAlignment="1" applyProtection="1">
      <alignment horizontal="right"/>
    </xf>
    <xf numFmtId="37" fontId="9" fillId="0" borderId="2" xfId="0" applyFont="1" applyFill="1" applyBorder="1" applyAlignment="1"/>
    <xf numFmtId="164" fontId="9" fillId="0" borderId="1" xfId="0" applyNumberFormat="1" applyFont="1" applyFill="1" applyBorder="1" applyProtection="1"/>
    <xf numFmtId="164" fontId="9" fillId="0" borderId="1" xfId="0" applyNumberFormat="1" applyFont="1" applyFill="1" applyBorder="1" applyAlignment="1" applyProtection="1"/>
    <xf numFmtId="164" fontId="9" fillId="0" borderId="2" xfId="0" quotePrefix="1" applyNumberFormat="1" applyFont="1" applyFill="1" applyBorder="1" applyAlignment="1" applyProtection="1">
      <alignment horizontal="left"/>
    </xf>
    <xf numFmtId="37" fontId="9" fillId="0" borderId="9" xfId="0" applyNumberFormat="1" applyFont="1" applyFill="1" applyBorder="1" applyAlignment="1" applyProtection="1"/>
    <xf numFmtId="37" fontId="9" fillId="0" borderId="12" xfId="0" quotePrefix="1" applyNumberFormat="1" applyFont="1" applyFill="1" applyBorder="1" applyAlignment="1" applyProtection="1">
      <alignment horizontal="left"/>
    </xf>
    <xf numFmtId="37" fontId="9" fillId="0" borderId="14" xfId="0" applyFont="1" applyFill="1" applyBorder="1" applyAlignment="1">
      <alignment horizontal="center"/>
    </xf>
    <xf numFmtId="37" fontId="9" fillId="0" borderId="8" xfId="0" applyFont="1" applyFill="1" applyBorder="1" applyAlignment="1">
      <alignment horizontal="center"/>
    </xf>
    <xf numFmtId="37" fontId="9" fillId="0" borderId="14" xfId="0" applyFont="1" applyFill="1" applyBorder="1"/>
    <xf numFmtId="37" fontId="10" fillId="0" borderId="14" xfId="0" applyFont="1" applyBorder="1"/>
    <xf numFmtId="37" fontId="10" fillId="0" borderId="8" xfId="0" applyFont="1" applyBorder="1"/>
    <xf numFmtId="37" fontId="9" fillId="0" borderId="8" xfId="0" applyFont="1" applyFill="1" applyBorder="1" applyAlignment="1">
      <alignment horizontal="centerContinuous"/>
    </xf>
    <xf numFmtId="37" fontId="9" fillId="0" borderId="7" xfId="0" applyNumberFormat="1" applyFont="1" applyFill="1" applyBorder="1" applyAlignment="1" applyProtection="1">
      <alignment horizontal="center"/>
    </xf>
    <xf numFmtId="37" fontId="9" fillId="0" borderId="13" xfId="0" applyFont="1" applyFill="1" applyBorder="1"/>
    <xf numFmtId="37" fontId="10" fillId="0" borderId="13" xfId="0" applyFont="1" applyBorder="1"/>
    <xf numFmtId="37" fontId="9" fillId="0" borderId="3" xfId="0" applyFont="1" applyFill="1" applyBorder="1" applyAlignment="1">
      <alignment horizontal="centerContinuous"/>
    </xf>
    <xf numFmtId="37" fontId="10" fillId="0" borderId="0" xfId="0" applyFont="1" applyBorder="1" applyAlignment="1">
      <alignment horizontal="center"/>
    </xf>
    <xf numFmtId="37" fontId="10" fillId="0" borderId="0" xfId="0" applyFont="1" applyBorder="1" applyAlignment="1"/>
    <xf numFmtId="37" fontId="10" fillId="0" borderId="0" xfId="0" applyFont="1" applyAlignment="1"/>
    <xf numFmtId="37" fontId="10" fillId="0" borderId="0" xfId="0" quotePrefix="1" applyNumberFormat="1" applyFont="1" applyBorder="1" applyAlignment="1" applyProtection="1"/>
    <xf numFmtId="37" fontId="11" fillId="0" borderId="0" xfId="0" applyFont="1" applyAlignment="1"/>
    <xf numFmtId="37" fontId="9" fillId="0" borderId="3" xfId="0" applyNumberFormat="1" applyFont="1" applyFill="1" applyBorder="1" applyAlignment="1" applyProtection="1"/>
    <xf numFmtId="37" fontId="9" fillId="0" borderId="3" xfId="0" applyFont="1" applyFill="1" applyBorder="1" applyAlignment="1"/>
    <xf numFmtId="37" fontId="9" fillId="0" borderId="4" xfId="0" applyFont="1" applyFill="1" applyBorder="1" applyAlignment="1"/>
    <xf numFmtId="4" fontId="9" fillId="0" borderId="2" xfId="0" applyNumberFormat="1" applyFont="1" applyFill="1" applyBorder="1" applyAlignment="1" applyProtection="1"/>
    <xf numFmtId="37" fontId="10" fillId="0" borderId="10" xfId="0" applyFont="1" applyBorder="1" applyAlignment="1"/>
    <xf numFmtId="3" fontId="9" fillId="0" borderId="2" xfId="0" applyNumberFormat="1" applyFont="1" applyFill="1" applyBorder="1" applyAlignment="1" applyProtection="1"/>
    <xf numFmtId="2" fontId="9" fillId="0" borderId="2" xfId="0" applyNumberFormat="1" applyFont="1" applyFill="1" applyBorder="1" applyAlignment="1" applyProtection="1"/>
    <xf numFmtId="37" fontId="9" fillId="0" borderId="4" xfId="0" quotePrefix="1" applyNumberFormat="1" applyFont="1" applyFill="1" applyBorder="1" applyAlignment="1" applyProtection="1">
      <alignment horizontal="center"/>
    </xf>
    <xf numFmtId="37" fontId="9" fillId="0" borderId="2" xfId="0" quotePrefix="1" applyNumberFormat="1" applyFont="1" applyFill="1" applyBorder="1" applyAlignment="1" applyProtection="1">
      <alignment horizontal="center"/>
    </xf>
    <xf numFmtId="37" fontId="10" fillId="0" borderId="2" xfId="0" applyFont="1" applyBorder="1" applyAlignment="1">
      <alignment horizontal="center"/>
    </xf>
    <xf numFmtId="37" fontId="10" fillId="0" borderId="4" xfId="0" applyFont="1" applyBorder="1" applyAlignment="1">
      <alignment horizontal="center"/>
    </xf>
    <xf numFmtId="37" fontId="9" fillId="2" borderId="2" xfId="0" applyNumberFormat="1" applyFont="1" applyFill="1" applyBorder="1" applyProtection="1"/>
    <xf numFmtId="37" fontId="9" fillId="2" borderId="2" xfId="0" applyNumberFormat="1" applyFont="1" applyFill="1" applyBorder="1" applyAlignment="1" applyProtection="1"/>
    <xf numFmtId="37" fontId="9" fillId="0" borderId="0" xfId="0" applyNumberFormat="1" applyFont="1" applyFill="1" applyBorder="1" applyAlignment="1" applyProtection="1">
      <alignment horizontal="left"/>
    </xf>
    <xf numFmtId="37" fontId="10" fillId="0" borderId="7" xfId="0" applyFont="1" applyBorder="1" applyAlignment="1">
      <alignment horizontal="centerContinuous"/>
    </xf>
    <xf numFmtId="37" fontId="9" fillId="0" borderId="9" xfId="0" quotePrefix="1" applyNumberFormat="1" applyFont="1" applyFill="1" applyBorder="1" applyAlignment="1" applyProtection="1"/>
    <xf numFmtId="37" fontId="9" fillId="0" borderId="8" xfId="0" quotePrefix="1" applyNumberFormat="1" applyFont="1" applyFill="1" applyBorder="1" applyAlignment="1" applyProtection="1">
      <alignment horizontal="left"/>
    </xf>
    <xf numFmtId="37" fontId="9" fillId="0" borderId="4" xfId="0" applyNumberFormat="1" applyFont="1" applyFill="1" applyBorder="1" applyProtection="1"/>
    <xf numFmtId="37" fontId="10" fillId="0" borderId="1" xfId="0" applyFont="1" applyBorder="1"/>
    <xf numFmtId="37" fontId="10" fillId="0" borderId="8" xfId="0" applyFont="1" applyBorder="1" applyAlignment="1">
      <alignment horizontal="centerContinuous"/>
    </xf>
    <xf numFmtId="37" fontId="10" fillId="0" borderId="2" xfId="0" applyFont="1" applyBorder="1" applyAlignment="1">
      <alignment horizontal="centerContinuous"/>
    </xf>
    <xf numFmtId="37" fontId="9" fillId="0" borderId="11" xfId="0" applyNumberFormat="1" applyFont="1" applyFill="1" applyBorder="1" applyProtection="1"/>
    <xf numFmtId="37" fontId="9" fillId="0" borderId="6" xfId="0" applyFont="1" applyFill="1" applyBorder="1" applyAlignment="1">
      <alignment horizontal="centerContinuous"/>
    </xf>
    <xf numFmtId="37" fontId="9" fillId="0" borderId="1" xfId="0" applyFont="1" applyFill="1" applyBorder="1" applyAlignment="1">
      <alignment horizontal="centerContinuous"/>
    </xf>
    <xf numFmtId="37" fontId="10" fillId="0" borderId="0" xfId="0" applyNumberFormat="1" applyFont="1" applyBorder="1" applyProtection="1"/>
    <xf numFmtId="37" fontId="10" fillId="0" borderId="0" xfId="0" applyNumberFormat="1" applyFont="1" applyBorder="1" applyAlignment="1" applyProtection="1">
      <alignment horizontal="center"/>
    </xf>
    <xf numFmtId="37" fontId="9" fillId="0" borderId="5" xfId="0" applyNumberFormat="1" applyFont="1" applyFill="1" applyBorder="1" applyAlignment="1" applyProtection="1">
      <alignment horizontal="centerContinuous"/>
    </xf>
    <xf numFmtId="37" fontId="10" fillId="0" borderId="6" xfId="0" applyFont="1" applyBorder="1" applyAlignment="1">
      <alignment horizontal="centerContinuous"/>
    </xf>
    <xf numFmtId="37" fontId="9" fillId="0" borderId="2" xfId="0" quotePrefix="1" applyNumberFormat="1" applyFont="1" applyFill="1" applyBorder="1" applyAlignment="1" applyProtection="1">
      <alignment horizontal="centerContinuous"/>
    </xf>
    <xf numFmtId="37" fontId="9" fillId="0" borderId="3" xfId="0" applyNumberFormat="1" applyFont="1" applyFill="1" applyBorder="1" applyAlignment="1" applyProtection="1">
      <alignment horizontal="center"/>
    </xf>
    <xf numFmtId="37" fontId="9" fillId="0" borderId="1" xfId="0" applyNumberFormat="1" applyFont="1" applyFill="1" applyBorder="1" applyAlignment="1" applyProtection="1">
      <alignment horizontal="center"/>
    </xf>
    <xf numFmtId="37" fontId="9" fillId="0" borderId="13" xfId="0" applyNumberFormat="1" applyFont="1" applyFill="1" applyBorder="1" applyAlignment="1" applyProtection="1">
      <alignment horizontal="center"/>
    </xf>
    <xf numFmtId="37" fontId="9" fillId="0" borderId="0" xfId="0" quotePrefix="1" applyNumberFormat="1" applyFont="1" applyFill="1" applyBorder="1" applyAlignment="1" applyProtection="1"/>
    <xf numFmtId="37" fontId="9" fillId="0" borderId="4" xfId="0" quotePrefix="1" applyNumberFormat="1" applyFont="1" applyFill="1" applyBorder="1" applyAlignment="1" applyProtection="1"/>
    <xf numFmtId="37" fontId="9" fillId="0" borderId="13" xfId="0" applyNumberFormat="1" applyFont="1" applyFill="1" applyBorder="1" applyAlignment="1" applyProtection="1">
      <alignment horizontal="centerContinuous"/>
    </xf>
    <xf numFmtId="37" fontId="10" fillId="0" borderId="4" xfId="0" applyFont="1" applyBorder="1" applyAlignment="1">
      <alignment horizontal="centerContinuous"/>
    </xf>
    <xf numFmtId="37" fontId="9" fillId="0" borderId="7" xfId="0" applyNumberFormat="1" applyFont="1" applyFill="1" applyBorder="1" applyAlignment="1" applyProtection="1">
      <alignment horizontal="centerContinuous"/>
    </xf>
    <xf numFmtId="37" fontId="9" fillId="0" borderId="14" xfId="0" applyNumberFormat="1" applyFont="1" applyFill="1" applyBorder="1" applyAlignment="1" applyProtection="1">
      <alignment horizontal="left"/>
    </xf>
    <xf numFmtId="37" fontId="10" fillId="0" borderId="12" xfId="0" applyFont="1" applyBorder="1"/>
    <xf numFmtId="37" fontId="10" fillId="0" borderId="6" xfId="0" applyFont="1" applyBorder="1"/>
    <xf numFmtId="37" fontId="10" fillId="0" borderId="7" xfId="0" applyFont="1" applyBorder="1"/>
    <xf numFmtId="37" fontId="10" fillId="0" borderId="15" xfId="0" applyFont="1" applyBorder="1"/>
    <xf numFmtId="37" fontId="10" fillId="0" borderId="12" xfId="0" quotePrefix="1" applyNumberFormat="1" applyFont="1" applyBorder="1" applyAlignment="1" applyProtection="1"/>
    <xf numFmtId="37" fontId="10" fillId="0" borderId="12" xfId="0" quotePrefix="1" applyNumberFormat="1" applyFont="1" applyBorder="1" applyAlignment="1" applyProtection="1">
      <alignment horizontal="left"/>
    </xf>
    <xf numFmtId="37" fontId="10" fillId="0" borderId="12" xfId="0" applyNumberFormat="1" applyFont="1" applyBorder="1" applyAlignment="1" applyProtection="1"/>
    <xf numFmtId="37" fontId="10" fillId="0" borderId="10" xfId="0" applyFont="1" applyBorder="1"/>
    <xf numFmtId="37" fontId="9" fillId="0" borderId="8" xfId="0" applyNumberFormat="1" applyFont="1" applyFill="1" applyBorder="1" applyProtection="1"/>
    <xf numFmtId="37" fontId="9" fillId="0" borderId="14" xfId="0" applyFont="1" applyFill="1" applyBorder="1" applyAlignment="1">
      <alignment horizontal="centerContinuous"/>
    </xf>
    <xf numFmtId="37" fontId="9" fillId="0" borderId="12" xfId="0" applyNumberFormat="1" applyFont="1" applyFill="1" applyBorder="1" applyAlignment="1" applyProtection="1"/>
    <xf numFmtId="37" fontId="9" fillId="0" borderId="1" xfId="0" applyFont="1" applyFill="1" applyBorder="1"/>
    <xf numFmtId="37" fontId="10" fillId="0" borderId="3" xfId="0" applyNumberFormat="1" applyFont="1" applyBorder="1" applyProtection="1"/>
    <xf numFmtId="37" fontId="10" fillId="2" borderId="0" xfId="0" applyFont="1" applyFill="1" applyBorder="1"/>
    <xf numFmtId="37" fontId="10" fillId="2" borderId="4" xfId="0" applyFont="1" applyFill="1" applyBorder="1"/>
    <xf numFmtId="37" fontId="10" fillId="0" borderId="9" xfId="0" applyFont="1" applyBorder="1"/>
    <xf numFmtId="37" fontId="9" fillId="0" borderId="12" xfId="0" applyNumberFormat="1" applyFont="1" applyFill="1" applyBorder="1" applyAlignment="1" applyProtection="1">
      <alignment horizontal="left"/>
    </xf>
    <xf numFmtId="37" fontId="9" fillId="0" borderId="10" xfId="0" applyNumberFormat="1" applyFont="1" applyFill="1" applyBorder="1" applyAlignment="1" applyProtection="1">
      <alignment horizontal="right"/>
    </xf>
    <xf numFmtId="37" fontId="10" fillId="0" borderId="10" xfId="0" applyNumberFormat="1" applyFont="1" applyBorder="1" applyProtection="1"/>
    <xf numFmtId="37" fontId="10" fillId="2" borderId="12" xfId="0" applyFont="1" applyFill="1" applyBorder="1"/>
    <xf numFmtId="37" fontId="10" fillId="2" borderId="10" xfId="0" applyFont="1" applyFill="1" applyBorder="1"/>
    <xf numFmtId="37" fontId="9" fillId="0" borderId="1" xfId="0" applyFont="1" applyFill="1" applyBorder="1" applyAlignment="1"/>
    <xf numFmtId="37" fontId="10" fillId="0" borderId="16" xfId="0" applyFont="1" applyBorder="1"/>
    <xf numFmtId="37" fontId="10" fillId="0" borderId="17" xfId="0" applyFont="1" applyBorder="1"/>
    <xf numFmtId="37" fontId="10" fillId="0" borderId="18" xfId="0" applyFont="1" applyBorder="1"/>
    <xf numFmtId="37" fontId="10" fillId="0" borderId="19" xfId="0" applyFont="1" applyBorder="1"/>
    <xf numFmtId="37" fontId="10" fillId="0" borderId="20" xfId="0" applyFont="1" applyBorder="1"/>
    <xf numFmtId="37" fontId="10" fillId="0" borderId="21" xfId="0" applyFont="1" applyBorder="1"/>
    <xf numFmtId="37" fontId="10" fillId="0" borderId="22" xfId="0" applyFont="1" applyBorder="1"/>
    <xf numFmtId="37" fontId="10" fillId="0" borderId="23" xfId="0" applyFont="1" applyBorder="1"/>
    <xf numFmtId="37" fontId="10" fillId="0" borderId="17" xfId="0" applyFont="1" applyBorder="1" applyAlignment="1">
      <alignment horizontal="center"/>
    </xf>
    <xf numFmtId="37" fontId="10" fillId="0" borderId="17" xfId="0" applyFont="1" applyBorder="1" applyAlignment="1">
      <alignment horizontal="right"/>
    </xf>
    <xf numFmtId="37" fontId="10" fillId="0" borderId="0" xfId="0" applyFont="1" applyBorder="1" applyAlignment="1">
      <alignment horizontal="right"/>
    </xf>
    <xf numFmtId="37" fontId="10" fillId="0" borderId="24" xfId="0" applyFont="1" applyBorder="1"/>
    <xf numFmtId="37" fontId="10" fillId="0" borderId="8" xfId="0" applyFont="1" applyBorder="1" applyAlignment="1">
      <alignment horizontal="center"/>
    </xf>
    <xf numFmtId="37" fontId="10" fillId="0" borderId="25" xfId="0" applyFont="1" applyBorder="1"/>
    <xf numFmtId="37" fontId="10" fillId="0" borderId="26" xfId="0" applyFont="1" applyBorder="1"/>
    <xf numFmtId="37" fontId="10" fillId="0" borderId="27" xfId="0" applyFont="1" applyBorder="1"/>
    <xf numFmtId="37" fontId="10" fillId="0" borderId="28" xfId="0" quotePrefix="1" applyFont="1" applyBorder="1" applyAlignment="1">
      <alignment horizontal="left"/>
    </xf>
    <xf numFmtId="37" fontId="10" fillId="0" borderId="29" xfId="0" applyFont="1" applyBorder="1"/>
    <xf numFmtId="37" fontId="10" fillId="0" borderId="28" xfId="0" applyFont="1" applyBorder="1" applyAlignment="1">
      <alignment horizontal="center"/>
    </xf>
    <xf numFmtId="37" fontId="10" fillId="0" borderId="30" xfId="0" applyFont="1" applyBorder="1"/>
    <xf numFmtId="37" fontId="10" fillId="0" borderId="31" xfId="0" applyFont="1" applyBorder="1"/>
    <xf numFmtId="37" fontId="10" fillId="0" borderId="31" xfId="0" applyFont="1" applyBorder="1" applyAlignment="1">
      <alignment horizontal="center"/>
    </xf>
    <xf numFmtId="37" fontId="10" fillId="0" borderId="32" xfId="0" applyFont="1" applyBorder="1"/>
    <xf numFmtId="37" fontId="13" fillId="0" borderId="0" xfId="0" applyFont="1"/>
    <xf numFmtId="37" fontId="11" fillId="0" borderId="0" xfId="0" quotePrefix="1" applyFont="1" applyAlignment="1">
      <alignment horizontal="right"/>
    </xf>
    <xf numFmtId="37" fontId="12" fillId="0" borderId="0" xfId="0" quotePrefix="1" applyFont="1" applyAlignment="1">
      <alignment horizontal="right"/>
    </xf>
    <xf numFmtId="37" fontId="10" fillId="0" borderId="0" xfId="0" quotePrefix="1" applyFont="1" applyBorder="1" applyAlignment="1">
      <alignment horizontal="right"/>
    </xf>
    <xf numFmtId="37" fontId="9" fillId="0" borderId="0" xfId="0" quotePrefix="1" applyNumberFormat="1" applyFont="1" applyFill="1" applyBorder="1" applyAlignment="1" applyProtection="1">
      <alignment horizontal="right"/>
    </xf>
    <xf numFmtId="37" fontId="10" fillId="0" borderId="0" xfId="0" quotePrefix="1" applyFont="1" applyAlignment="1">
      <alignment horizontal="right"/>
    </xf>
    <xf numFmtId="37" fontId="8" fillId="3" borderId="0" xfId="0" applyFont="1" applyFill="1" applyAlignment="1" applyProtection="1">
      <alignment horizontal="center"/>
    </xf>
    <xf numFmtId="37" fontId="8" fillId="3" borderId="0" xfId="0" quotePrefix="1" applyFont="1" applyFill="1" applyAlignment="1" applyProtection="1">
      <alignment horizontal="left"/>
    </xf>
    <xf numFmtId="37" fontId="8" fillId="3" borderId="0" xfId="0" applyFont="1" applyFill="1" applyAlignment="1" applyProtection="1">
      <alignment horizontal="right"/>
    </xf>
    <xf numFmtId="37" fontId="8" fillId="3" borderId="0" xfId="0" applyFont="1" applyFill="1" applyAlignment="1" applyProtection="1"/>
    <xf numFmtId="37" fontId="14" fillId="4" borderId="1" xfId="0" applyFont="1" applyFill="1" applyBorder="1" applyProtection="1">
      <protection locked="0"/>
    </xf>
    <xf numFmtId="37" fontId="8" fillId="3" borderId="0" xfId="0" applyFont="1" applyFill="1" applyProtection="1"/>
    <xf numFmtId="37" fontId="14" fillId="3" borderId="0" xfId="0" applyFont="1" applyFill="1" applyAlignment="1" applyProtection="1">
      <alignment horizontal="center"/>
    </xf>
    <xf numFmtId="37" fontId="8" fillId="3" borderId="0" xfId="0" quotePrefix="1" applyFont="1" applyFill="1" applyAlignment="1" applyProtection="1"/>
    <xf numFmtId="37" fontId="14" fillId="3" borderId="0" xfId="0" applyFont="1" applyFill="1" applyProtection="1"/>
    <xf numFmtId="37" fontId="8" fillId="0" borderId="0" xfId="0" applyFont="1" applyAlignment="1" applyProtection="1"/>
    <xf numFmtId="37" fontId="8" fillId="0" borderId="0" xfId="0" applyFont="1" applyProtection="1"/>
    <xf numFmtId="37" fontId="8" fillId="0" borderId="0" xfId="0" applyFont="1" applyAlignment="1" applyProtection="1">
      <alignment horizontal="center"/>
    </xf>
    <xf numFmtId="38" fontId="8" fillId="3" borderId="0" xfId="0" applyNumberFormat="1" applyFont="1" applyFill="1" applyAlignment="1" applyProtection="1">
      <alignment horizontal="center"/>
    </xf>
    <xf numFmtId="37" fontId="14" fillId="0" borderId="1" xfId="0" applyNumberFormat="1" applyFont="1" applyBorder="1" applyAlignment="1" applyProtection="1">
      <protection locked="0"/>
    </xf>
    <xf numFmtId="37" fontId="14" fillId="0" borderId="1" xfId="0" quotePrefix="1" applyNumberFormat="1" applyFont="1" applyBorder="1" applyProtection="1">
      <protection locked="0"/>
    </xf>
    <xf numFmtId="37" fontId="14" fillId="0" borderId="1" xfId="1" quotePrefix="1" applyNumberFormat="1" applyFont="1" applyBorder="1" applyProtection="1">
      <protection locked="0"/>
    </xf>
    <xf numFmtId="39" fontId="14" fillId="0" borderId="1" xfId="0" quotePrefix="1" applyNumberFormat="1" applyFont="1" applyBorder="1" applyProtection="1">
      <protection locked="0"/>
    </xf>
    <xf numFmtId="38" fontId="14" fillId="4" borderId="1" xfId="0" applyNumberFormat="1" applyFont="1" applyFill="1" applyBorder="1" applyProtection="1">
      <protection locked="0"/>
    </xf>
    <xf numFmtId="38" fontId="8" fillId="3" borderId="0" xfId="0" applyNumberFormat="1" applyFont="1" applyFill="1" applyAlignment="1" applyProtection="1">
      <alignment horizontal="right"/>
    </xf>
    <xf numFmtId="38" fontId="8" fillId="3" borderId="0" xfId="0" applyNumberFormat="1" applyFont="1" applyFill="1" applyProtection="1"/>
    <xf numFmtId="38" fontId="14" fillId="3" borderId="0" xfId="0" applyNumberFormat="1" applyFont="1" applyFill="1" applyAlignment="1" applyProtection="1">
      <alignment horizontal="center"/>
    </xf>
    <xf numFmtId="38" fontId="14" fillId="3" borderId="0" xfId="0" applyNumberFormat="1" applyFont="1" applyFill="1" applyProtection="1"/>
    <xf numFmtId="37" fontId="8" fillId="0" borderId="0" xfId="0" applyFont="1" applyFill="1" applyAlignment="1" applyProtection="1"/>
    <xf numFmtId="37" fontId="8" fillId="3" borderId="0" xfId="0" applyNumberFormat="1" applyFont="1" applyFill="1" applyProtection="1"/>
    <xf numFmtId="164" fontId="8" fillId="0" borderId="0" xfId="0" applyNumberFormat="1" applyFont="1" applyProtection="1"/>
    <xf numFmtId="39" fontId="8" fillId="0" borderId="0" xfId="0" applyNumberFormat="1" applyFont="1" applyProtection="1"/>
    <xf numFmtId="37" fontId="8" fillId="0" borderId="0" xfId="0" applyFont="1" applyAlignment="1" applyProtection="1">
      <alignment horizontal="left"/>
    </xf>
    <xf numFmtId="37" fontId="8" fillId="0" borderId="0" xfId="0" quotePrefix="1" applyFont="1" applyAlignment="1" applyProtection="1">
      <alignment horizontal="left"/>
    </xf>
    <xf numFmtId="164" fontId="8" fillId="0" borderId="0" xfId="0" applyNumberFormat="1" applyFont="1" applyAlignment="1" applyProtection="1">
      <alignment horizontal="left"/>
    </xf>
    <xf numFmtId="37" fontId="8" fillId="0" borderId="0" xfId="0" quotePrefix="1" applyFont="1" applyAlignment="1" applyProtection="1">
      <alignment horizontal="fill"/>
    </xf>
    <xf numFmtId="37" fontId="8" fillId="3" borderId="0" xfId="0" quotePrefix="1" applyFont="1" applyFill="1" applyAlignment="1" applyProtection="1">
      <alignment horizontal="centerContinuous"/>
    </xf>
    <xf numFmtId="37" fontId="8" fillId="3" borderId="0" xfId="0" applyFont="1" applyFill="1" applyAlignment="1" applyProtection="1">
      <alignment horizontal="centerContinuous"/>
    </xf>
    <xf numFmtId="37" fontId="9" fillId="5" borderId="2" xfId="0" applyFont="1" applyFill="1" applyBorder="1" applyAlignment="1"/>
    <xf numFmtId="37" fontId="9" fillId="6" borderId="2" xfId="0" applyFont="1" applyFill="1" applyBorder="1" applyAlignment="1"/>
    <xf numFmtId="37" fontId="9" fillId="6" borderId="2" xfId="0" applyFont="1" applyFill="1" applyBorder="1" applyAlignment="1">
      <alignment horizontal="center"/>
    </xf>
    <xf numFmtId="37" fontId="9" fillId="6" borderId="2" xfId="0" quotePrefix="1" applyNumberFormat="1" applyFont="1" applyFill="1" applyBorder="1" applyAlignment="1" applyProtection="1">
      <alignment horizontal="center"/>
    </xf>
    <xf numFmtId="37" fontId="9" fillId="6" borderId="2" xfId="0" applyNumberFormat="1" applyFont="1" applyFill="1" applyBorder="1" applyAlignment="1" applyProtection="1"/>
    <xf numFmtId="37" fontId="9" fillId="6" borderId="2" xfId="0" quotePrefix="1" applyFont="1" applyFill="1" applyBorder="1" applyAlignment="1"/>
    <xf numFmtId="39" fontId="9" fillId="6" borderId="2" xfId="0" quotePrefix="1" applyNumberFormat="1" applyFont="1" applyFill="1" applyBorder="1" applyAlignment="1" applyProtection="1">
      <alignment horizontal="center"/>
    </xf>
    <xf numFmtId="39" fontId="9" fillId="6" borderId="2" xfId="0" applyNumberFormat="1" applyFont="1" applyFill="1" applyBorder="1" applyAlignment="1" applyProtection="1"/>
    <xf numFmtId="3" fontId="9" fillId="6" borderId="2" xfId="0" applyNumberFormat="1" applyFont="1" applyFill="1" applyBorder="1" applyAlignment="1" applyProtection="1"/>
    <xf numFmtId="3" fontId="9" fillId="6" borderId="2" xfId="0" applyNumberFormat="1" applyFont="1" applyFill="1" applyBorder="1" applyAlignment="1"/>
    <xf numFmtId="37" fontId="9" fillId="6" borderId="2" xfId="0" applyNumberFormat="1" applyFont="1" applyFill="1" applyBorder="1" applyAlignment="1"/>
    <xf numFmtId="38" fontId="14" fillId="4" borderId="1" xfId="0" applyNumberFormat="1" applyFont="1" applyFill="1" applyBorder="1" applyAlignment="1" applyProtection="1">
      <alignment horizontal="center"/>
      <protection locked="0"/>
    </xf>
    <xf numFmtId="37" fontId="14" fillId="0" borderId="1" xfId="1" applyNumberFormat="1" applyFont="1" applyBorder="1" applyProtection="1">
      <protection locked="0"/>
    </xf>
    <xf numFmtId="37" fontId="16" fillId="0" borderId="0" xfId="2" applyNumberFormat="1" applyFont="1" applyAlignment="1" applyProtection="1">
      <alignment horizontal="left"/>
    </xf>
    <xf numFmtId="3" fontId="10" fillId="0" borderId="2" xfId="0" applyNumberFormat="1" applyFont="1" applyFill="1" applyBorder="1" applyAlignment="1" applyProtection="1"/>
    <xf numFmtId="38" fontId="14" fillId="3" borderId="8" xfId="0" applyNumberFormat="1" applyFont="1" applyFill="1" applyBorder="1" applyAlignment="1" applyProtection="1">
      <alignment horizontal="center"/>
      <protection locked="0"/>
    </xf>
    <xf numFmtId="37" fontId="8" fillId="0" borderId="0" xfId="0" applyFont="1" applyFill="1" applyAlignment="1" applyProtection="1">
      <alignment horizontal="left"/>
    </xf>
    <xf numFmtId="37" fontId="8" fillId="0" borderId="0" xfId="0" applyFont="1" applyFill="1" applyProtection="1"/>
    <xf numFmtId="38" fontId="8" fillId="0" borderId="0" xfId="0" applyNumberFormat="1" applyFont="1" applyFill="1" applyProtection="1"/>
    <xf numFmtId="38" fontId="8" fillId="0" borderId="0" xfId="0" applyNumberFormat="1" applyFont="1" applyProtection="1"/>
    <xf numFmtId="37" fontId="8" fillId="7" borderId="0" xfId="0" applyFont="1" applyFill="1" applyProtection="1"/>
    <xf numFmtId="37" fontId="8" fillId="7" borderId="0" xfId="0" quotePrefix="1" applyFont="1" applyFill="1" applyAlignment="1" applyProtection="1">
      <alignment horizontal="left"/>
    </xf>
    <xf numFmtId="38" fontId="8" fillId="7" borderId="0" xfId="0" applyNumberFormat="1" applyFont="1" applyFill="1" applyProtection="1"/>
    <xf numFmtId="37" fontId="8" fillId="0" borderId="0" xfId="0" quotePrefix="1" applyFont="1" applyAlignment="1" applyProtection="1"/>
    <xf numFmtId="0" fontId="8" fillId="0" borderId="0" xfId="0" applyNumberFormat="1" applyFont="1" applyAlignment="1" applyProtection="1">
      <alignment horizontal="center"/>
    </xf>
    <xf numFmtId="0" fontId="8" fillId="0" borderId="0" xfId="0" applyNumberFormat="1" applyFont="1" applyAlignment="1" applyProtection="1"/>
    <xf numFmtId="0" fontId="8" fillId="0" borderId="0" xfId="0" quotePrefix="1" applyNumberFormat="1" applyFont="1" applyAlignment="1" applyProtection="1">
      <alignment horizontal="center"/>
    </xf>
    <xf numFmtId="37" fontId="8" fillId="3" borderId="0" xfId="0" quotePrefix="1" applyFont="1" applyFill="1" applyAlignment="1" applyProtection="1">
      <alignment horizontal="center"/>
    </xf>
    <xf numFmtId="37" fontId="8" fillId="3" borderId="0" xfId="0" quotePrefix="1" applyNumberFormat="1" applyFont="1" applyFill="1" applyAlignment="1" applyProtection="1"/>
    <xf numFmtId="166" fontId="8" fillId="3" borderId="0" xfId="0" applyNumberFormat="1" applyFont="1" applyFill="1" applyAlignment="1" applyProtection="1">
      <alignment horizontal="center"/>
    </xf>
    <xf numFmtId="37" fontId="8" fillId="3" borderId="0" xfId="0" quotePrefix="1" applyFont="1" applyFill="1" applyAlignment="1" applyProtection="1">
      <alignment horizontal="fill"/>
    </xf>
    <xf numFmtId="37" fontId="8" fillId="3" borderId="0" xfId="1" applyNumberFormat="1" applyFont="1" applyFill="1" applyProtection="1"/>
    <xf numFmtId="37" fontId="8" fillId="3" borderId="0" xfId="0" quotePrefix="1" applyNumberFormat="1" applyFont="1" applyFill="1" applyAlignment="1" applyProtection="1">
      <alignment horizontal="fill"/>
    </xf>
    <xf numFmtId="39" fontId="8" fillId="3" borderId="0" xfId="0" quotePrefix="1" applyNumberFormat="1" applyFont="1" applyFill="1" applyAlignment="1" applyProtection="1">
      <alignment horizontal="left"/>
    </xf>
    <xf numFmtId="4" fontId="8" fillId="3" borderId="0" xfId="0" applyNumberFormat="1" applyFont="1" applyFill="1" applyProtection="1"/>
    <xf numFmtId="37" fontId="8" fillId="0" borderId="0" xfId="0" applyNumberFormat="1" applyFont="1" applyProtection="1"/>
    <xf numFmtId="37" fontId="8" fillId="3" borderId="0" xfId="1" quotePrefix="1" applyNumberFormat="1" applyFont="1" applyFill="1" applyAlignment="1" applyProtection="1">
      <alignment horizontal="fill"/>
    </xf>
    <xf numFmtId="39" fontId="8" fillId="3" borderId="0" xfId="0" quotePrefix="1" applyNumberFormat="1" applyFont="1" applyFill="1" applyAlignment="1" applyProtection="1">
      <alignment horizontal="fill"/>
    </xf>
    <xf numFmtId="39" fontId="8" fillId="3" borderId="0" xfId="0" applyNumberFormat="1" applyFont="1" applyFill="1" applyProtection="1"/>
    <xf numFmtId="37" fontId="15" fillId="3" borderId="0" xfId="0" applyFont="1" applyFill="1" applyProtection="1"/>
    <xf numFmtId="37" fontId="14" fillId="3" borderId="0" xfId="0" applyFont="1" applyFill="1" applyAlignment="1" applyProtection="1">
      <alignment horizontal="centerContinuous"/>
    </xf>
    <xf numFmtId="37" fontId="14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8" fillId="0" borderId="0" xfId="0" applyNumberFormat="1" applyFont="1" applyProtection="1"/>
    <xf numFmtId="1" fontId="8" fillId="0" borderId="0" xfId="0" applyNumberFormat="1" applyFont="1" applyAlignment="1" applyProtection="1">
      <alignment horizontal="center"/>
    </xf>
    <xf numFmtId="37" fontId="8" fillId="0" borderId="0" xfId="0" quotePrefix="1" applyFont="1" applyAlignment="1" applyProtection="1">
      <alignment horizontal="center"/>
    </xf>
    <xf numFmtId="2" fontId="8" fillId="0" borderId="0" xfId="0" applyNumberFormat="1" applyFont="1" applyProtection="1"/>
    <xf numFmtId="2" fontId="8" fillId="0" borderId="0" xfId="0" applyNumberFormat="1" applyFont="1" applyAlignment="1" applyProtection="1"/>
    <xf numFmtId="10" fontId="8" fillId="0" borderId="0" xfId="0" applyNumberFormat="1" applyFont="1" applyProtection="1"/>
    <xf numFmtId="37" fontId="14" fillId="0" borderId="0" xfId="0" applyFont="1" applyProtection="1"/>
    <xf numFmtId="37" fontId="8" fillId="0" borderId="0" xfId="0" applyFont="1" applyProtection="1">
      <protection locked="0"/>
    </xf>
    <xf numFmtId="37" fontId="10" fillId="0" borderId="0" xfId="0" applyFont="1" applyAlignment="1" applyProtection="1"/>
    <xf numFmtId="37" fontId="10" fillId="0" borderId="0" xfId="0" applyFont="1" applyProtection="1"/>
    <xf numFmtId="49" fontId="14" fillId="4" borderId="1" xfId="0" applyNumberFormat="1" applyFont="1" applyFill="1" applyBorder="1" applyAlignment="1" applyProtection="1">
      <alignment horizontal="left"/>
      <protection locked="0"/>
    </xf>
    <xf numFmtId="37" fontId="8" fillId="3" borderId="0" xfId="0" applyFont="1" applyFill="1" applyAlignment="1" applyProtection="1">
      <alignment horizontal="left"/>
    </xf>
    <xf numFmtId="37" fontId="8" fillId="8" borderId="0" xfId="0" applyFont="1" applyFill="1" applyProtection="1"/>
    <xf numFmtId="37" fontId="9" fillId="0" borderId="8" xfId="0" applyNumberFormat="1" applyFont="1" applyFill="1" applyBorder="1" applyAlignment="1" applyProtection="1">
      <alignment horizontal="left"/>
    </xf>
    <xf numFmtId="164" fontId="9" fillId="0" borderId="3" xfId="0" applyNumberFormat="1" applyFont="1" applyFill="1" applyBorder="1" applyAlignment="1" applyProtection="1"/>
    <xf numFmtId="37" fontId="17" fillId="0" borderId="0" xfId="2" applyNumberFormat="1" applyFont="1" applyAlignment="1" applyProtection="1"/>
    <xf numFmtId="38" fontId="8" fillId="8" borderId="0" xfId="0" applyNumberFormat="1" applyFont="1" applyFill="1" applyProtection="1"/>
    <xf numFmtId="37" fontId="18" fillId="0" borderId="23" xfId="0" applyFont="1" applyBorder="1" applyAlignment="1">
      <alignment horizontal="right"/>
    </xf>
    <xf numFmtId="37" fontId="0" fillId="0" borderId="0" xfId="0"/>
    <xf numFmtId="37" fontId="8" fillId="3" borderId="0" xfId="0" applyFont="1" applyFill="1" applyAlignment="1" applyProtection="1">
      <alignment horizontal="center"/>
    </xf>
    <xf numFmtId="37" fontId="8" fillId="3" borderId="0" xfId="0" quotePrefix="1" applyFont="1" applyFill="1" applyAlignment="1" applyProtection="1">
      <alignment horizontal="left"/>
    </xf>
    <xf numFmtId="37" fontId="8" fillId="3" borderId="0" xfId="0" applyFont="1" applyFill="1" applyAlignment="1" applyProtection="1">
      <alignment horizontal="right"/>
    </xf>
    <xf numFmtId="37" fontId="8" fillId="3" borderId="0" xfId="0" applyFont="1" applyFill="1" applyAlignment="1" applyProtection="1"/>
    <xf numFmtId="37" fontId="14" fillId="4" borderId="1" xfId="0" applyFont="1" applyFill="1" applyBorder="1" applyProtection="1">
      <protection locked="0"/>
    </xf>
    <xf numFmtId="37" fontId="8" fillId="3" borderId="0" xfId="0" applyFont="1" applyFill="1" applyProtection="1"/>
    <xf numFmtId="37" fontId="14" fillId="3" borderId="0" xfId="0" applyFont="1" applyFill="1" applyAlignment="1" applyProtection="1">
      <alignment horizontal="center"/>
    </xf>
    <xf numFmtId="37" fontId="8" fillId="3" borderId="0" xfId="0" quotePrefix="1" applyFont="1" applyFill="1" applyAlignment="1" applyProtection="1"/>
    <xf numFmtId="37" fontId="14" fillId="3" borderId="0" xfId="0" applyFont="1" applyFill="1" applyProtection="1"/>
    <xf numFmtId="37" fontId="8" fillId="0" borderId="0" xfId="0" applyFont="1" applyAlignment="1" applyProtection="1"/>
    <xf numFmtId="37" fontId="8" fillId="0" borderId="0" xfId="0" applyFont="1" applyProtection="1"/>
    <xf numFmtId="37" fontId="8" fillId="0" borderId="0" xfId="0" applyFont="1" applyAlignment="1" applyProtection="1">
      <alignment horizontal="center"/>
    </xf>
    <xf numFmtId="38" fontId="8" fillId="3" borderId="0" xfId="0" applyNumberFormat="1" applyFont="1" applyFill="1" applyAlignment="1" applyProtection="1">
      <alignment horizontal="center"/>
    </xf>
    <xf numFmtId="37" fontId="14" fillId="0" borderId="1" xfId="0" applyNumberFormat="1" applyFont="1" applyBorder="1" applyAlignment="1" applyProtection="1">
      <protection locked="0"/>
    </xf>
    <xf numFmtId="37" fontId="14" fillId="0" borderId="1" xfId="0" quotePrefix="1" applyNumberFormat="1" applyFont="1" applyBorder="1" applyProtection="1">
      <protection locked="0"/>
    </xf>
    <xf numFmtId="37" fontId="14" fillId="0" borderId="1" xfId="1" quotePrefix="1" applyNumberFormat="1" applyFont="1" applyBorder="1" applyProtection="1">
      <protection locked="0"/>
    </xf>
    <xf numFmtId="38" fontId="14" fillId="4" borderId="1" xfId="0" applyNumberFormat="1" applyFont="1" applyFill="1" applyBorder="1" applyProtection="1">
      <protection locked="0"/>
    </xf>
    <xf numFmtId="38" fontId="8" fillId="3" borderId="0" xfId="0" applyNumberFormat="1" applyFont="1" applyFill="1" applyAlignment="1" applyProtection="1">
      <alignment horizontal="right"/>
    </xf>
    <xf numFmtId="38" fontId="8" fillId="3" borderId="0" xfId="0" applyNumberFormat="1" applyFont="1" applyFill="1" applyProtection="1"/>
    <xf numFmtId="38" fontId="14" fillId="3" borderId="0" xfId="0" applyNumberFormat="1" applyFont="1" applyFill="1" applyAlignment="1" applyProtection="1">
      <alignment horizontal="center"/>
    </xf>
    <xf numFmtId="38" fontId="14" fillId="3" borderId="0" xfId="0" applyNumberFormat="1" applyFont="1" applyFill="1" applyProtection="1"/>
    <xf numFmtId="37" fontId="8" fillId="0" borderId="0" xfId="0" applyFont="1" applyFill="1" applyAlignment="1" applyProtection="1"/>
    <xf numFmtId="37" fontId="8" fillId="3" borderId="0" xfId="0" applyNumberFormat="1" applyFont="1" applyFill="1" applyProtection="1"/>
    <xf numFmtId="164" fontId="8" fillId="0" borderId="0" xfId="0" applyNumberFormat="1" applyFont="1" applyProtection="1"/>
    <xf numFmtId="39" fontId="8" fillId="0" borderId="0" xfId="0" applyNumberFormat="1" applyFont="1" applyProtection="1"/>
    <xf numFmtId="37" fontId="8" fillId="0" borderId="0" xfId="0" applyFont="1" applyAlignment="1" applyProtection="1">
      <alignment horizontal="left"/>
    </xf>
    <xf numFmtId="37" fontId="8" fillId="0" borderId="0" xfId="0" quotePrefix="1" applyFont="1" applyAlignment="1" applyProtection="1">
      <alignment horizontal="left"/>
    </xf>
    <xf numFmtId="164" fontId="8" fillId="0" borderId="0" xfId="0" applyNumberFormat="1" applyFont="1" applyAlignment="1" applyProtection="1">
      <alignment horizontal="left"/>
    </xf>
    <xf numFmtId="37" fontId="8" fillId="2" borderId="0" xfId="0" applyFont="1" applyFill="1" applyAlignment="1" applyProtection="1">
      <alignment horizontal="centerContinuous"/>
    </xf>
    <xf numFmtId="37" fontId="8" fillId="2" borderId="0" xfId="0" applyFont="1" applyFill="1" applyAlignment="1" applyProtection="1">
      <alignment horizontal="left"/>
    </xf>
    <xf numFmtId="37" fontId="8" fillId="2" borderId="0" xfId="0" applyFont="1" applyFill="1" applyAlignment="1" applyProtection="1">
      <alignment horizontal="center"/>
    </xf>
    <xf numFmtId="38" fontId="14" fillId="4" borderId="2" xfId="0" applyNumberFormat="1" applyFont="1" applyFill="1" applyBorder="1" applyProtection="1">
      <protection locked="0"/>
    </xf>
    <xf numFmtId="38" fontId="14" fillId="4" borderId="8" xfId="0" applyNumberFormat="1" applyFont="1" applyFill="1" applyBorder="1" applyProtection="1">
      <protection locked="0"/>
    </xf>
    <xf numFmtId="37" fontId="8" fillId="0" borderId="0" xfId="0" quotePrefix="1" applyFont="1" applyAlignment="1" applyProtection="1">
      <alignment horizontal="fill"/>
    </xf>
    <xf numFmtId="37" fontId="8" fillId="3" borderId="0" xfId="0" quotePrefix="1" applyFont="1" applyFill="1" applyAlignment="1" applyProtection="1">
      <alignment horizontal="centerContinuous"/>
    </xf>
    <xf numFmtId="37" fontId="8" fillId="3" borderId="0" xfId="0" applyFont="1" applyFill="1" applyAlignment="1" applyProtection="1">
      <alignment horizontal="centerContinuous"/>
    </xf>
    <xf numFmtId="37" fontId="8" fillId="2" borderId="0" xfId="0" applyFont="1" applyFill="1" applyAlignment="1" applyProtection="1"/>
    <xf numFmtId="38" fontId="14" fillId="4" borderId="1" xfId="0" applyNumberFormat="1" applyFont="1" applyFill="1" applyBorder="1" applyAlignment="1" applyProtection="1">
      <alignment horizontal="center"/>
      <protection locked="0"/>
    </xf>
    <xf numFmtId="38" fontId="14" fillId="4" borderId="1" xfId="0" quotePrefix="1" applyNumberFormat="1" applyFont="1" applyFill="1" applyBorder="1" applyAlignment="1" applyProtection="1">
      <protection locked="0"/>
    </xf>
    <xf numFmtId="37" fontId="16" fillId="0" borderId="0" xfId="2" applyNumberFormat="1" applyFont="1" applyAlignment="1" applyProtection="1">
      <alignment horizontal="left"/>
    </xf>
    <xf numFmtId="38" fontId="14" fillId="3" borderId="8" xfId="0" applyNumberFormat="1" applyFont="1" applyFill="1" applyBorder="1" applyAlignment="1" applyProtection="1">
      <alignment horizontal="center"/>
      <protection locked="0"/>
    </xf>
    <xf numFmtId="37" fontId="8" fillId="0" borderId="0" xfId="0" applyFont="1" applyFill="1" applyAlignment="1" applyProtection="1">
      <alignment horizontal="left"/>
    </xf>
    <xf numFmtId="37" fontId="8" fillId="0" borderId="0" xfId="0" applyFont="1" applyFill="1" applyProtection="1"/>
    <xf numFmtId="38" fontId="8" fillId="0" borderId="0" xfId="0" applyNumberFormat="1" applyFont="1" applyFill="1" applyProtection="1"/>
    <xf numFmtId="38" fontId="8" fillId="0" borderId="0" xfId="0" applyNumberFormat="1" applyFont="1" applyProtection="1"/>
    <xf numFmtId="37" fontId="8" fillId="7" borderId="0" xfId="0" applyFont="1" applyFill="1" applyProtection="1"/>
    <xf numFmtId="37" fontId="8" fillId="7" borderId="0" xfId="0" quotePrefix="1" applyFont="1" applyFill="1" applyAlignment="1" applyProtection="1">
      <alignment horizontal="left"/>
    </xf>
    <xf numFmtId="38" fontId="8" fillId="7" borderId="0" xfId="0" applyNumberFormat="1" applyFont="1" applyFill="1" applyProtection="1"/>
    <xf numFmtId="37" fontId="8" fillId="0" borderId="0" xfId="0" quotePrefix="1" applyFont="1" applyAlignment="1" applyProtection="1"/>
    <xf numFmtId="0" fontId="8" fillId="0" borderId="0" xfId="0" applyNumberFormat="1" applyFont="1" applyAlignment="1" applyProtection="1">
      <alignment horizontal="center"/>
    </xf>
    <xf numFmtId="0" fontId="8" fillId="0" borderId="0" xfId="0" applyNumberFormat="1" applyFont="1" applyAlignment="1" applyProtection="1"/>
    <xf numFmtId="0" fontId="8" fillId="0" borderId="0" xfId="0" quotePrefix="1" applyNumberFormat="1" applyFont="1" applyAlignment="1" applyProtection="1">
      <alignment horizontal="center"/>
    </xf>
    <xf numFmtId="37" fontId="8" fillId="3" borderId="0" xfId="0" quotePrefix="1" applyFont="1" applyFill="1" applyAlignment="1" applyProtection="1">
      <alignment horizontal="center"/>
    </xf>
    <xf numFmtId="37" fontId="8" fillId="3" borderId="0" xfId="0" quotePrefix="1" applyNumberFormat="1" applyFont="1" applyFill="1" applyAlignment="1" applyProtection="1"/>
    <xf numFmtId="166" fontId="8" fillId="3" borderId="0" xfId="0" applyNumberFormat="1" applyFont="1" applyFill="1" applyAlignment="1" applyProtection="1">
      <alignment horizontal="center"/>
    </xf>
    <xf numFmtId="37" fontId="8" fillId="3" borderId="0" xfId="0" quotePrefix="1" applyFont="1" applyFill="1" applyAlignment="1" applyProtection="1">
      <alignment horizontal="fill"/>
    </xf>
    <xf numFmtId="37" fontId="8" fillId="3" borderId="0" xfId="1" applyNumberFormat="1" applyFont="1" applyFill="1" applyProtection="1"/>
    <xf numFmtId="37" fontId="8" fillId="3" borderId="0" xfId="0" quotePrefix="1" applyNumberFormat="1" applyFont="1" applyFill="1" applyAlignment="1" applyProtection="1">
      <alignment horizontal="fill"/>
    </xf>
    <xf numFmtId="39" fontId="8" fillId="3" borderId="0" xfId="0" quotePrefix="1" applyNumberFormat="1" applyFont="1" applyFill="1" applyAlignment="1" applyProtection="1">
      <alignment horizontal="left"/>
    </xf>
    <xf numFmtId="4" fontId="8" fillId="3" borderId="0" xfId="0" applyNumberFormat="1" applyFont="1" applyFill="1" applyProtection="1"/>
    <xf numFmtId="37" fontId="8" fillId="0" borderId="0" xfId="0" applyNumberFormat="1" applyFont="1" applyProtection="1"/>
    <xf numFmtId="37" fontId="8" fillId="3" borderId="0" xfId="1" quotePrefix="1" applyNumberFormat="1" applyFont="1" applyFill="1" applyAlignment="1" applyProtection="1">
      <alignment horizontal="fill"/>
    </xf>
    <xf numFmtId="39" fontId="8" fillId="3" borderId="0" xfId="0" quotePrefix="1" applyNumberFormat="1" applyFont="1" applyFill="1" applyAlignment="1" applyProtection="1">
      <alignment horizontal="fill"/>
    </xf>
    <xf numFmtId="39" fontId="8" fillId="3" borderId="0" xfId="0" applyNumberFormat="1" applyFont="1" applyFill="1" applyProtection="1"/>
    <xf numFmtId="37" fontId="15" fillId="3" borderId="0" xfId="0" applyFont="1" applyFill="1" applyProtection="1"/>
    <xf numFmtId="37" fontId="14" fillId="3" borderId="0" xfId="0" applyFont="1" applyFill="1" applyAlignment="1" applyProtection="1">
      <alignment horizontal="centerContinuous"/>
    </xf>
    <xf numFmtId="37" fontId="14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8" fillId="0" borderId="0" xfId="0" applyNumberFormat="1" applyFont="1" applyProtection="1"/>
    <xf numFmtId="1" fontId="8" fillId="0" borderId="0" xfId="0" applyNumberFormat="1" applyFont="1" applyAlignment="1" applyProtection="1">
      <alignment horizontal="center"/>
    </xf>
    <xf numFmtId="37" fontId="8" fillId="0" borderId="0" xfId="0" quotePrefix="1" applyFont="1" applyAlignment="1" applyProtection="1">
      <alignment horizontal="center"/>
    </xf>
    <xf numFmtId="2" fontId="8" fillId="0" borderId="0" xfId="0" applyNumberFormat="1" applyFont="1" applyProtection="1"/>
    <xf numFmtId="2" fontId="8" fillId="0" borderId="0" xfId="0" applyNumberFormat="1" applyFont="1" applyAlignment="1" applyProtection="1"/>
    <xf numFmtId="10" fontId="8" fillId="0" borderId="0" xfId="0" applyNumberFormat="1" applyFont="1" applyProtection="1"/>
    <xf numFmtId="37" fontId="14" fillId="0" borderId="0" xfId="0" applyFont="1" applyProtection="1"/>
    <xf numFmtId="37" fontId="8" fillId="0" borderId="0" xfId="0" applyFont="1" applyProtection="1">
      <protection locked="0"/>
    </xf>
    <xf numFmtId="49" fontId="14" fillId="4" borderId="1" xfId="0" applyNumberFormat="1" applyFont="1" applyFill="1" applyBorder="1" applyAlignment="1" applyProtection="1">
      <alignment horizontal="left"/>
      <protection locked="0"/>
    </xf>
    <xf numFmtId="37" fontId="8" fillId="3" borderId="0" xfId="0" applyFont="1" applyFill="1" applyAlignment="1" applyProtection="1">
      <alignment horizontal="left"/>
    </xf>
    <xf numFmtId="37" fontId="8" fillId="8" borderId="0" xfId="0" applyFont="1" applyFill="1" applyProtection="1"/>
    <xf numFmtId="37" fontId="8" fillId="2" borderId="0" xfId="0" applyFont="1" applyFill="1" applyAlignment="1" applyProtection="1">
      <alignment horizontal="right"/>
    </xf>
    <xf numFmtId="37" fontId="8" fillId="0" borderId="0" xfId="0" applyFont="1" applyAlignment="1" applyProtection="1">
      <alignment horizontal="right"/>
    </xf>
    <xf numFmtId="4" fontId="8" fillId="2" borderId="0" xfId="0" applyNumberFormat="1" applyFont="1" applyFill="1" applyAlignment="1" applyProtection="1">
      <alignment horizontal="right"/>
    </xf>
    <xf numFmtId="39" fontId="8" fillId="2" borderId="0" xfId="0" applyNumberFormat="1" applyFont="1" applyFill="1" applyAlignment="1" applyProtection="1">
      <alignment horizontal="right"/>
    </xf>
    <xf numFmtId="37" fontId="8" fillId="0" borderId="0" xfId="0" quotePrefix="1" applyFont="1" applyAlignment="1" applyProtection="1">
      <alignment horizontal="right"/>
    </xf>
    <xf numFmtId="2" fontId="8" fillId="0" borderId="0" xfId="0" applyNumberFormat="1" applyFont="1" applyAlignment="1" applyProtection="1">
      <alignment horizontal="right"/>
    </xf>
    <xf numFmtId="49" fontId="14" fillId="4" borderId="1" xfId="0" quotePrefix="1" applyNumberFormat="1" applyFont="1" applyFill="1" applyBorder="1" applyAlignment="1" applyProtection="1">
      <protection locked="0"/>
    </xf>
    <xf numFmtId="37" fontId="17" fillId="0" borderId="0" xfId="2" applyNumberFormat="1" applyFont="1" applyAlignment="1" applyProtection="1"/>
    <xf numFmtId="38" fontId="8" fillId="8" borderId="0" xfId="0" applyNumberFormat="1" applyFont="1" applyFill="1" applyProtection="1"/>
    <xf numFmtId="38" fontId="14" fillId="4" borderId="1" xfId="0" quotePrefix="1" applyNumberFormat="1" applyFont="1" applyFill="1" applyBorder="1" applyAlignment="1" applyProtection="1">
      <alignment horizontal="left"/>
      <protection locked="0"/>
    </xf>
    <xf numFmtId="38" fontId="14" fillId="4" borderId="14" xfId="0" applyNumberFormat="1" applyFont="1" applyFill="1" applyBorder="1" applyProtection="1">
      <protection locked="0"/>
    </xf>
    <xf numFmtId="38" fontId="14" fillId="4" borderId="14" xfId="0" quotePrefix="1" applyNumberFormat="1" applyFont="1" applyFill="1" applyBorder="1" applyAlignment="1" applyProtection="1">
      <alignment horizontal="left"/>
      <protection locked="0"/>
    </xf>
    <xf numFmtId="38" fontId="14" fillId="4" borderId="14" xfId="0" quotePrefix="1" applyNumberFormat="1" applyFont="1" applyFill="1" applyBorder="1" applyProtection="1">
      <protection locked="0"/>
    </xf>
    <xf numFmtId="38" fontId="14" fillId="4" borderId="1" xfId="2470" applyNumberFormat="1" applyFont="1" applyFill="1" applyBorder="1" applyProtection="1">
      <protection locked="0"/>
    </xf>
    <xf numFmtId="37" fontId="14" fillId="0" borderId="1" xfId="2482" quotePrefix="1" applyNumberFormat="1" applyFont="1" applyBorder="1" applyProtection="1">
      <protection locked="0"/>
    </xf>
    <xf numFmtId="37" fontId="14" fillId="4" borderId="1" xfId="2482" quotePrefix="1" applyNumberFormat="1" applyFont="1" applyFill="1" applyBorder="1" applyProtection="1">
      <protection locked="0"/>
    </xf>
    <xf numFmtId="37" fontId="14" fillId="4" borderId="1" xfId="2484" quotePrefix="1" applyNumberFormat="1" applyFont="1" applyFill="1" applyBorder="1" applyProtection="1">
      <protection locked="0"/>
    </xf>
    <xf numFmtId="38" fontId="14" fillId="4" borderId="1" xfId="2520" applyNumberFormat="1" applyFont="1" applyFill="1" applyBorder="1" applyProtection="1">
      <protection locked="0"/>
    </xf>
    <xf numFmtId="37" fontId="14" fillId="0" borderId="1" xfId="2643" quotePrefix="1" applyNumberFormat="1" applyFont="1" applyBorder="1" applyProtection="1">
      <protection locked="0"/>
    </xf>
    <xf numFmtId="37" fontId="14" fillId="0" borderId="1" xfId="2951" quotePrefix="1" applyNumberFormat="1" applyFont="1" applyBorder="1" applyProtection="1">
      <protection locked="0"/>
    </xf>
    <xf numFmtId="37" fontId="14" fillId="0" borderId="1" xfId="3246" quotePrefix="1" applyNumberFormat="1" applyFont="1" applyBorder="1" applyProtection="1">
      <protection locked="0"/>
    </xf>
    <xf numFmtId="37" fontId="14" fillId="0" borderId="1" xfId="15" quotePrefix="1" applyNumberFormat="1" applyFont="1" applyBorder="1" applyProtection="1">
      <protection locked="0"/>
    </xf>
    <xf numFmtId="37" fontId="14" fillId="0" borderId="1" xfId="2427" quotePrefix="1" applyNumberFormat="1" applyFont="1" applyBorder="1" applyProtection="1">
      <protection locked="0"/>
    </xf>
    <xf numFmtId="37" fontId="14" fillId="0" borderId="1" xfId="2427" quotePrefix="1" applyNumberFormat="1" applyFont="1" applyFill="1" applyBorder="1" applyProtection="1">
      <protection locked="0"/>
    </xf>
    <xf numFmtId="37" fontId="14" fillId="0" borderId="1" xfId="2550" quotePrefix="1" applyNumberFormat="1" applyFont="1" applyBorder="1" applyProtection="1">
      <protection locked="0"/>
    </xf>
    <xf numFmtId="37" fontId="14" fillId="0" borderId="1" xfId="2587" quotePrefix="1" applyNumberFormat="1" applyFont="1" applyBorder="1" applyProtection="1">
      <protection locked="0"/>
    </xf>
    <xf numFmtId="37" fontId="14" fillId="0" borderId="1" xfId="2374" quotePrefix="1" applyNumberFormat="1" applyFont="1" applyBorder="1" applyProtection="1">
      <protection locked="0"/>
    </xf>
    <xf numFmtId="37" fontId="14" fillId="0" borderId="1" xfId="2374" quotePrefix="1" applyNumberFormat="1" applyFont="1" applyFill="1" applyBorder="1" applyProtection="1">
      <protection locked="0"/>
    </xf>
    <xf numFmtId="37" fontId="14" fillId="0" borderId="1" xfId="2557" quotePrefix="1" applyNumberFormat="1" applyFont="1" applyBorder="1" applyProtection="1">
      <protection locked="0"/>
    </xf>
    <xf numFmtId="37" fontId="14" fillId="0" borderId="1" xfId="2456" quotePrefix="1" applyNumberFormat="1" applyFont="1" applyBorder="1" applyProtection="1">
      <protection locked="0"/>
    </xf>
    <xf numFmtId="37" fontId="14" fillId="0" borderId="1" xfId="2456" quotePrefix="1" applyNumberFormat="1" applyFont="1" applyFill="1" applyBorder="1" applyProtection="1">
      <protection locked="0"/>
    </xf>
    <xf numFmtId="37" fontId="14" fillId="0" borderId="1" xfId="2811" quotePrefix="1" applyNumberFormat="1" applyFont="1" applyBorder="1" applyProtection="1">
      <protection locked="0"/>
    </xf>
    <xf numFmtId="39" fontId="14" fillId="0" borderId="1" xfId="2944" quotePrefix="1" applyNumberFormat="1" applyFont="1" applyBorder="1" applyProtection="1">
      <protection locked="0"/>
    </xf>
    <xf numFmtId="39" fontId="14" fillId="0" borderId="1" xfId="2942" quotePrefix="1" applyNumberFormat="1" applyFont="1" applyBorder="1" applyProtection="1">
      <protection locked="0"/>
    </xf>
    <xf numFmtId="37" fontId="173" fillId="0" borderId="1" xfId="15" applyNumberFormat="1" applyFont="1" applyBorder="1" applyAlignment="1" applyProtection="1">
      <protection locked="0"/>
    </xf>
    <xf numFmtId="37" fontId="176" fillId="0" borderId="1" xfId="15" quotePrefix="1" applyNumberFormat="1" applyFont="1" applyBorder="1" applyProtection="1">
      <protection locked="0"/>
    </xf>
    <xf numFmtId="37" fontId="176" fillId="4" borderId="1" xfId="15" applyFont="1" applyFill="1" applyBorder="1" applyProtection="1">
      <protection locked="0"/>
    </xf>
    <xf numFmtId="38" fontId="176" fillId="4" borderId="1" xfId="15" applyNumberFormat="1" applyFont="1" applyFill="1" applyBorder="1" applyProtection="1">
      <protection locked="0"/>
    </xf>
    <xf numFmtId="37" fontId="176" fillId="4" borderId="1" xfId="15" applyFont="1" applyFill="1" applyBorder="1" applyProtection="1">
      <protection locked="0"/>
    </xf>
    <xf numFmtId="38" fontId="176" fillId="4" borderId="1" xfId="15" applyNumberFormat="1" applyFont="1" applyFill="1" applyBorder="1" applyProtection="1">
      <protection locked="0"/>
    </xf>
    <xf numFmtId="38" fontId="176" fillId="4" borderId="1" xfId="15" applyNumberFormat="1" applyFont="1" applyFill="1" applyBorder="1" applyProtection="1">
      <protection locked="0"/>
    </xf>
    <xf numFmtId="38" fontId="176" fillId="4" borderId="1" xfId="15" applyNumberFormat="1" applyFont="1" applyFill="1" applyBorder="1" applyProtection="1">
      <protection locked="0"/>
    </xf>
    <xf numFmtId="38" fontId="176" fillId="4" borderId="1" xfId="15" applyNumberFormat="1" applyFont="1" applyFill="1" applyBorder="1" applyProtection="1">
      <protection locked="0"/>
    </xf>
    <xf numFmtId="38" fontId="176" fillId="4" borderId="1" xfId="15" applyNumberFormat="1" applyFont="1" applyFill="1" applyBorder="1" applyProtection="1">
      <protection locked="0"/>
    </xf>
    <xf numFmtId="37" fontId="173" fillId="0" borderId="1" xfId="15" quotePrefix="1" applyNumberFormat="1" applyFont="1" applyBorder="1" applyProtection="1">
      <protection locked="0"/>
    </xf>
    <xf numFmtId="37" fontId="173" fillId="0" borderId="1" xfId="15" quotePrefix="1" applyNumberFormat="1" applyFont="1" applyBorder="1" applyProtection="1">
      <protection locked="0"/>
    </xf>
    <xf numFmtId="37" fontId="173" fillId="0" borderId="1" xfId="15" quotePrefix="1" applyNumberFormat="1" applyFont="1" applyBorder="1" applyProtection="1">
      <protection locked="0"/>
    </xf>
    <xf numFmtId="38" fontId="176" fillId="4" borderId="1" xfId="15" applyNumberFormat="1" applyFont="1" applyFill="1" applyBorder="1" applyProtection="1">
      <protection locked="0"/>
    </xf>
    <xf numFmtId="38" fontId="176" fillId="0" borderId="1" xfId="15" applyNumberFormat="1" applyFont="1" applyFill="1" applyBorder="1" applyProtection="1">
      <protection locked="0"/>
    </xf>
    <xf numFmtId="37" fontId="173" fillId="0" borderId="1" xfId="15" quotePrefix="1" applyNumberFormat="1" applyFont="1" applyBorder="1" applyProtection="1">
      <protection locked="0"/>
    </xf>
    <xf numFmtId="37" fontId="173" fillId="0" borderId="1" xfId="15" quotePrefix="1" applyNumberFormat="1" applyFont="1" applyBorder="1" applyProtection="1">
      <protection locked="0"/>
    </xf>
    <xf numFmtId="37" fontId="173" fillId="0" borderId="1" xfId="15" quotePrefix="1" applyNumberFormat="1" applyFont="1" applyBorder="1" applyProtection="1">
      <protection locked="0"/>
    </xf>
    <xf numFmtId="37" fontId="173" fillId="0" borderId="1" xfId="15" quotePrefix="1" applyNumberFormat="1" applyFont="1" applyBorder="1" applyProtection="1">
      <protection locked="0"/>
    </xf>
    <xf numFmtId="37" fontId="173" fillId="0" borderId="1" xfId="15" quotePrefix="1" applyNumberFormat="1" applyFont="1" applyBorder="1" applyProtection="1">
      <protection locked="0"/>
    </xf>
    <xf numFmtId="37" fontId="173" fillId="0" borderId="1" xfId="15" quotePrefix="1" applyNumberFormat="1" applyFont="1" applyBorder="1" applyProtection="1">
      <protection locked="0"/>
    </xf>
    <xf numFmtId="37" fontId="173" fillId="0" borderId="1" xfId="15" quotePrefix="1" applyNumberFormat="1" applyFont="1" applyBorder="1" applyProtection="1">
      <protection locked="0"/>
    </xf>
    <xf numFmtId="38" fontId="176" fillId="4" borderId="1" xfId="15" applyNumberFormat="1" applyFont="1" applyFill="1" applyBorder="1" applyProtection="1">
      <protection locked="0"/>
    </xf>
    <xf numFmtId="37" fontId="173" fillId="0" borderId="1" xfId="15" quotePrefix="1" applyNumberFormat="1" applyFont="1" applyBorder="1" applyProtection="1">
      <protection locked="0"/>
    </xf>
    <xf numFmtId="37" fontId="173" fillId="0" borderId="1" xfId="15" quotePrefix="1" applyNumberFormat="1" applyFont="1" applyBorder="1" applyProtection="1">
      <protection locked="0"/>
    </xf>
    <xf numFmtId="39" fontId="14" fillId="0" borderId="1" xfId="12299" quotePrefix="1" applyNumberFormat="1" applyFont="1" applyBorder="1" applyProtection="1">
      <protection locked="0"/>
    </xf>
    <xf numFmtId="39" fontId="14" fillId="0" borderId="1" xfId="12299" quotePrefix="1" applyNumberFormat="1" applyFont="1" applyBorder="1" applyProtection="1">
      <protection locked="0"/>
    </xf>
    <xf numFmtId="39" fontId="14" fillId="0" borderId="1" xfId="12299" quotePrefix="1" applyNumberFormat="1" applyFont="1" applyBorder="1" applyProtection="1">
      <protection locked="0"/>
    </xf>
    <xf numFmtId="37" fontId="14" fillId="0" borderId="1" xfId="12335" quotePrefix="1" applyNumberFormat="1" applyFont="1" applyBorder="1" applyProtection="1">
      <protection locked="0"/>
    </xf>
    <xf numFmtId="37" fontId="14" fillId="0" borderId="1" xfId="12342" quotePrefix="1" applyNumberFormat="1" applyFont="1" applyBorder="1" applyProtection="1">
      <protection locked="0"/>
    </xf>
    <xf numFmtId="37" fontId="14" fillId="0" borderId="1" xfId="12342" quotePrefix="1" applyNumberFormat="1" applyFont="1" applyBorder="1" applyProtection="1">
      <protection locked="0"/>
    </xf>
    <xf numFmtId="37" fontId="14" fillId="0" borderId="1" xfId="12342" quotePrefix="1" applyNumberFormat="1" applyFont="1" applyBorder="1" applyProtection="1">
      <protection locked="0"/>
    </xf>
    <xf numFmtId="37" fontId="14" fillId="0" borderId="1" xfId="12342" quotePrefix="1" applyNumberFormat="1" applyFont="1" applyBorder="1" applyProtection="1">
      <protection locked="0"/>
    </xf>
    <xf numFmtId="37" fontId="14" fillId="0" borderId="1" xfId="12342" quotePrefix="1" applyNumberFormat="1" applyFont="1" applyBorder="1" applyProtection="1">
      <protection locked="0"/>
    </xf>
    <xf numFmtId="37" fontId="14" fillId="0" borderId="1" xfId="12342" quotePrefix="1" applyNumberFormat="1" applyFont="1" applyBorder="1" applyProtection="1">
      <protection locked="0"/>
    </xf>
    <xf numFmtId="37" fontId="14" fillId="0" borderId="1" xfId="10184" quotePrefix="1" applyNumberFormat="1" applyFont="1" applyBorder="1" applyProtection="1">
      <protection locked="0"/>
    </xf>
    <xf numFmtId="37" fontId="14" fillId="0" borderId="1" xfId="10184" quotePrefix="1" applyNumberFormat="1" applyFont="1" applyBorder="1" applyProtection="1">
      <protection locked="0"/>
    </xf>
    <xf numFmtId="37" fontId="14" fillId="0" borderId="1" xfId="10184" quotePrefix="1" applyNumberFormat="1" applyFont="1" applyBorder="1" applyProtection="1">
      <protection locked="0"/>
    </xf>
    <xf numFmtId="37" fontId="14" fillId="0" borderId="1" xfId="10184" quotePrefix="1" applyNumberFormat="1" applyFont="1" applyBorder="1" applyProtection="1">
      <protection locked="0"/>
    </xf>
    <xf numFmtId="37" fontId="14" fillId="0" borderId="1" xfId="10184" quotePrefix="1" applyNumberFormat="1" applyFont="1" applyBorder="1" applyProtection="1">
      <protection locked="0"/>
    </xf>
    <xf numFmtId="165" fontId="14" fillId="0" borderId="1" xfId="10781" quotePrefix="1" applyNumberFormat="1" applyFont="1" applyBorder="1" applyProtection="1">
      <protection locked="0"/>
    </xf>
    <xf numFmtId="37" fontId="173" fillId="0" borderId="1" xfId="15" quotePrefix="1" applyNumberFormat="1" applyFont="1" applyBorder="1" applyProtection="1">
      <protection locked="0"/>
    </xf>
    <xf numFmtId="39" fontId="14" fillId="0" borderId="1" xfId="11954" quotePrefix="1" applyNumberFormat="1" applyFont="1" applyBorder="1" applyProtection="1">
      <protection locked="0"/>
    </xf>
    <xf numFmtId="39" fontId="14" fillId="0" borderId="1" xfId="11954" quotePrefix="1" applyNumberFormat="1" applyFont="1" applyBorder="1" applyProtection="1">
      <protection locked="0"/>
    </xf>
    <xf numFmtId="39" fontId="14" fillId="0" borderId="1" xfId="11954" quotePrefix="1" applyNumberFormat="1" applyFont="1" applyBorder="1" applyProtection="1">
      <protection locked="0"/>
    </xf>
    <xf numFmtId="37" fontId="14" fillId="3" borderId="0" xfId="0" applyFont="1" applyFill="1" applyAlignment="1" applyProtection="1">
      <alignment horizontal="center" vertical="center"/>
    </xf>
  </cellXfs>
  <cellStyles count="13845">
    <cellStyle name="20% - Accent1" xfId="4128" builtinId="30" customBuiltin="1"/>
    <cellStyle name="20% - Accent1 10" xfId="981"/>
    <cellStyle name="20% - Accent1 10 2" xfId="5180"/>
    <cellStyle name="20% - Accent1 10 2 2" xfId="9327"/>
    <cellStyle name="20% - Accent1 10 3" xfId="7163"/>
    <cellStyle name="20% - Accent1 11" xfId="6317"/>
    <cellStyle name="20% - Accent1 12" xfId="11527"/>
    <cellStyle name="20% - Accent1 13" xfId="10521"/>
    <cellStyle name="20% - Accent1 14" xfId="12131"/>
    <cellStyle name="20% - Accent1 2" xfId="165"/>
    <cellStyle name="20% - Accent1 2 2" xfId="195"/>
    <cellStyle name="20% - Accent1 2 2 2" xfId="1332"/>
    <cellStyle name="20% - Accent1 2 2 3" xfId="1011"/>
    <cellStyle name="20% - Accent1 2 2 3 2" xfId="4911"/>
    <cellStyle name="20% - Accent1 2 2 3 2 2" xfId="9223"/>
    <cellStyle name="20% - Accent1 2 2 3 3" xfId="7052"/>
    <cellStyle name="20% - Accent1 2 2 4" xfId="2173"/>
    <cellStyle name="20% - Accent1 2 2 4 2" xfId="5387"/>
    <cellStyle name="20% - Accent1 2 2 4 3" xfId="5113"/>
    <cellStyle name="20% - Accent1 2 2 4 3 2" xfId="9310"/>
    <cellStyle name="20% - Accent1 2 2 4 4" xfId="7145"/>
    <cellStyle name="20% - Accent1 2 2 5" xfId="1552"/>
    <cellStyle name="20% - Accent1 2 2 6" xfId="2990"/>
    <cellStyle name="20% - Accent1 2 2 7" xfId="11194"/>
    <cellStyle name="20% - Accent1 2 3" xfId="1611"/>
    <cellStyle name="20% - Accent1 2 3 2" xfId="5319"/>
    <cellStyle name="20% - Accent1 2 3 2 2" xfId="7226"/>
    <cellStyle name="20% - Accent1 2 3 3" xfId="5081"/>
    <cellStyle name="20% - Accent1 2 3 3 2" xfId="9299"/>
    <cellStyle name="20% - Accent1 2 3 4" xfId="7124"/>
    <cellStyle name="20% - Accent1 2 3 5" xfId="11504"/>
    <cellStyle name="20% - Accent1 2 4" xfId="2989"/>
    <cellStyle name="20% - Accent1 2 4 2" xfId="5054"/>
    <cellStyle name="20% - Accent1 2 4 2 2" xfId="9286"/>
    <cellStyle name="20% - Accent1 2 4 3" xfId="7111"/>
    <cellStyle name="20% - Accent1 2 4 4" xfId="11916"/>
    <cellStyle name="20% - Accent1 2 4 5" xfId="12062"/>
    <cellStyle name="20% - Accent1 3" xfId="253"/>
    <cellStyle name="20% - Accent1 3 2" xfId="319"/>
    <cellStyle name="20% - Accent1 3 2 10" xfId="12172"/>
    <cellStyle name="20% - Accent1 3 2 2" xfId="434"/>
    <cellStyle name="20% - Accent1 3 2 2 2" xfId="671"/>
    <cellStyle name="20% - Accent1 3 2 2 2 2" xfId="4574"/>
    <cellStyle name="20% - Accent1 3 2 2 2 2 2" xfId="8920"/>
    <cellStyle name="20% - Accent1 3 2 2 2 3" xfId="6749"/>
    <cellStyle name="20% - Accent1 3 2 2 3" xfId="708"/>
    <cellStyle name="20% - Accent1 3 2 2 3 2" xfId="4603"/>
    <cellStyle name="20% - Accent1 3 2 2 3 2 2" xfId="8949"/>
    <cellStyle name="20% - Accent1 3 2 2 3 3" xfId="6778"/>
    <cellStyle name="20% - Accent1 3 2 2 4" xfId="4337"/>
    <cellStyle name="20% - Accent1 3 2 2 4 2" xfId="8683"/>
    <cellStyle name="20% - Accent1 3 2 2 5" xfId="6512"/>
    <cellStyle name="20% - Accent1 3 2 2 6" xfId="13519"/>
    <cellStyle name="20% - Accent1 3 2 2 7" xfId="12295"/>
    <cellStyle name="20% - Accent1 3 2 3" xfId="556"/>
    <cellStyle name="20% - Accent1 3 2 3 2" xfId="4459"/>
    <cellStyle name="20% - Accent1 3 2 3 2 2" xfId="8805"/>
    <cellStyle name="20% - Accent1 3 2 3 3" xfId="6634"/>
    <cellStyle name="20% - Accent1 3 2 4" xfId="707"/>
    <cellStyle name="20% - Accent1 3 2 4 2" xfId="4602"/>
    <cellStyle name="20% - Accent1 3 2 4 2 2" xfId="8948"/>
    <cellStyle name="20% - Accent1 3 2 4 3" xfId="6777"/>
    <cellStyle name="20% - Accent1 3 2 5" xfId="2235"/>
    <cellStyle name="20% - Accent1 3 2 5 2" xfId="5446"/>
    <cellStyle name="20% - Accent1 3 2 5 2 2" xfId="7275"/>
    <cellStyle name="20% - Accent1 3 2 5 3" xfId="4958"/>
    <cellStyle name="20% - Accent1 3 2 5 3 2" xfId="9247"/>
    <cellStyle name="20% - Accent1 3 2 5 4" xfId="7075"/>
    <cellStyle name="20% - Accent1 3 2 6" xfId="1336"/>
    <cellStyle name="20% - Accent1 3 2 6 2" xfId="5300"/>
    <cellStyle name="20% - Accent1 3 2 6 2 2" xfId="9363"/>
    <cellStyle name="20% - Accent1 3 2 6 3" xfId="7210"/>
    <cellStyle name="20% - Accent1 3 2 7" xfId="2991"/>
    <cellStyle name="20% - Accent1 3 2 7 2" xfId="6053"/>
    <cellStyle name="20% - Accent1 3 2 7 2 2" xfId="9916"/>
    <cellStyle name="20% - Accent1 3 2 7 3" xfId="7872"/>
    <cellStyle name="20% - Accent1 3 2 8" xfId="4222"/>
    <cellStyle name="20% - Accent1 3 2 8 2" xfId="8568"/>
    <cellStyle name="20% - Accent1 3 2 9" xfId="6397"/>
    <cellStyle name="20% - Accent1 3 3" xfId="378"/>
    <cellStyle name="20% - Accent1 3 3 2" xfId="615"/>
    <cellStyle name="20% - Accent1 3 3 2 2" xfId="4518"/>
    <cellStyle name="20% - Accent1 3 3 2 2 2" xfId="8864"/>
    <cellStyle name="20% - Accent1 3 3 2 3" xfId="6693"/>
    <cellStyle name="20% - Accent1 3 3 3" xfId="709"/>
    <cellStyle name="20% - Accent1 3 3 3 2" xfId="4604"/>
    <cellStyle name="20% - Accent1 3 3 3 2 2" xfId="8950"/>
    <cellStyle name="20% - Accent1 3 3 3 3" xfId="6779"/>
    <cellStyle name="20% - Accent1 3 3 4" xfId="4281"/>
    <cellStyle name="20% - Accent1 3 3 4 2" xfId="8627"/>
    <cellStyle name="20% - Accent1 3 3 5" xfId="6456"/>
    <cellStyle name="20% - Accent1 3 4" xfId="500"/>
    <cellStyle name="20% - Accent1 3 4 2" xfId="2301"/>
    <cellStyle name="20% - Accent1 3 4 2 2" xfId="5508"/>
    <cellStyle name="20% - Accent1 3 4 2 2 2" xfId="7334"/>
    <cellStyle name="20% - Accent1 3 4 2 3" xfId="4985"/>
    <cellStyle name="20% - Accent1 3 4 2 3 2" xfId="9259"/>
    <cellStyle name="20% - Accent1 3 4 2 4" xfId="7087"/>
    <cellStyle name="20% - Accent1 3 4 3" xfId="1383"/>
    <cellStyle name="20% - Accent1 3 4 3 2" xfId="5307"/>
    <cellStyle name="20% - Accent1 3 4 3 2 2" xfId="9370"/>
    <cellStyle name="20% - Accent1 3 4 3 3" xfId="7217"/>
    <cellStyle name="20% - Accent1 3 4 4" xfId="2992"/>
    <cellStyle name="20% - Accent1 3 4 4 2" xfId="6054"/>
    <cellStyle name="20% - Accent1 3 4 4 2 2" xfId="9917"/>
    <cellStyle name="20% - Accent1 3 4 4 3" xfId="7873"/>
    <cellStyle name="20% - Accent1 3 4 5" xfId="4403"/>
    <cellStyle name="20% - Accent1 3 4 5 2" xfId="8749"/>
    <cellStyle name="20% - Accent1 3 4 6" xfId="6578"/>
    <cellStyle name="20% - Accent1 3 4 7" xfId="11212"/>
    <cellStyle name="20% - Accent1 3 5" xfId="706"/>
    <cellStyle name="20% - Accent1 3 5 2" xfId="2331"/>
    <cellStyle name="20% - Accent1 3 5 2 2" xfId="5536"/>
    <cellStyle name="20% - Accent1 3 5 2 2 2" xfId="7357"/>
    <cellStyle name="20% - Accent1 3 5 2 3" xfId="4927"/>
    <cellStyle name="20% - Accent1 3 5 3" xfId="1526"/>
    <cellStyle name="20% - Accent1 3 5 4" xfId="2993"/>
    <cellStyle name="20% - Accent1 3 5 5" xfId="4601"/>
    <cellStyle name="20% - Accent1 3 5 5 2" xfId="8947"/>
    <cellStyle name="20% - Accent1 3 5 6" xfId="6776"/>
    <cellStyle name="20% - Accent1 3 5 7" xfId="10666"/>
    <cellStyle name="20% - Accent1 3 6" xfId="4166"/>
    <cellStyle name="20% - Accent1 3 6 2" xfId="8512"/>
    <cellStyle name="20% - Accent1 3 7" xfId="6341"/>
    <cellStyle name="20% - Accent1 4" xfId="291"/>
    <cellStyle name="20% - Accent1 4 2" xfId="406"/>
    <cellStyle name="20% - Accent1 4 2 2" xfId="643"/>
    <cellStyle name="20% - Accent1 4 2 2 2" xfId="4546"/>
    <cellStyle name="20% - Accent1 4 2 2 2 2" xfId="8892"/>
    <cellStyle name="20% - Accent1 4 2 2 3" xfId="6721"/>
    <cellStyle name="20% - Accent1 4 2 2 4" xfId="12160"/>
    <cellStyle name="20% - Accent1 4 2 2 5" xfId="12015"/>
    <cellStyle name="20% - Accent1 4 2 3" xfId="711"/>
    <cellStyle name="20% - Accent1 4 2 3 2" xfId="4606"/>
    <cellStyle name="20% - Accent1 4 2 3 2 2" xfId="8952"/>
    <cellStyle name="20% - Accent1 4 2 3 3" xfId="6781"/>
    <cellStyle name="20% - Accent1 4 2 4" xfId="2267"/>
    <cellStyle name="20% - Accent1 4 2 4 2" xfId="5478"/>
    <cellStyle name="20% - Accent1 4 2 4 2 2" xfId="7307"/>
    <cellStyle name="20% - Accent1 4 2 4 3" xfId="4970"/>
    <cellStyle name="20% - Accent1 4 2 4 3 2" xfId="9251"/>
    <cellStyle name="20% - Accent1 4 2 4 4" xfId="7079"/>
    <cellStyle name="20% - Accent1 4 2 5" xfId="1044"/>
    <cellStyle name="20% - Accent1 4 2 5 2" xfId="5281"/>
    <cellStyle name="20% - Accent1 4 2 5 2 2" xfId="9350"/>
    <cellStyle name="20% - Accent1 4 2 5 3" xfId="7195"/>
    <cellStyle name="20% - Accent1 4 2 6" xfId="2995"/>
    <cellStyle name="20% - Accent1 4 2 6 2" xfId="6056"/>
    <cellStyle name="20% - Accent1 4 2 6 2 2" xfId="9919"/>
    <cellStyle name="20% - Accent1 4 2 6 3" xfId="7875"/>
    <cellStyle name="20% - Accent1 4 2 7" xfId="4309"/>
    <cellStyle name="20% - Accent1 4 2 7 2" xfId="8655"/>
    <cellStyle name="20% - Accent1 4 2 8" xfId="6484"/>
    <cellStyle name="20% - Accent1 4 2 9" xfId="10288"/>
    <cellStyle name="20% - Accent1 4 3" xfId="528"/>
    <cellStyle name="20% - Accent1 4 3 2" xfId="4431"/>
    <cellStyle name="20% - Accent1 4 3 2 2" xfId="8777"/>
    <cellStyle name="20% - Accent1 4 3 3" xfId="6606"/>
    <cellStyle name="20% - Accent1 4 4" xfId="710"/>
    <cellStyle name="20% - Accent1 4 4 2" xfId="4605"/>
    <cellStyle name="20% - Accent1 4 4 2 2" xfId="8951"/>
    <cellStyle name="20% - Accent1 4 4 3" xfId="6780"/>
    <cellStyle name="20% - Accent1 4 4 4" xfId="11114"/>
    <cellStyle name="20% - Accent1 4 4 5" xfId="10584"/>
    <cellStyle name="20% - Accent1 4 5" xfId="1216"/>
    <cellStyle name="20% - Accent1 4 5 2" xfId="5053"/>
    <cellStyle name="20% - Accent1 4 5 2 2" xfId="9285"/>
    <cellStyle name="20% - Accent1 4 5 3" xfId="7110"/>
    <cellStyle name="20% - Accent1 4 6" xfId="2994"/>
    <cellStyle name="20% - Accent1 4 6 2" xfId="6055"/>
    <cellStyle name="20% - Accent1 4 6 2 2" xfId="9918"/>
    <cellStyle name="20% - Accent1 4 6 3" xfId="7874"/>
    <cellStyle name="20% - Accent1 4 7" xfId="4194"/>
    <cellStyle name="20% - Accent1 4 7 2" xfId="8540"/>
    <cellStyle name="20% - Accent1 4 8" xfId="6369"/>
    <cellStyle name="20% - Accent1 5" xfId="349"/>
    <cellStyle name="20% - Accent1 5 2" xfId="586"/>
    <cellStyle name="20% - Accent1 5 2 2" xfId="2313"/>
    <cellStyle name="20% - Accent1 5 2 2 2" xfId="5518"/>
    <cellStyle name="20% - Accent1 5 2 2 2 2" xfId="7344"/>
    <cellStyle name="20% - Accent1 5 2 2 3" xfId="4940"/>
    <cellStyle name="20% - Accent1 5 2 2 3 2" xfId="9239"/>
    <cellStyle name="20% - Accent1 5 2 2 4" xfId="7067"/>
    <cellStyle name="20% - Accent1 5 2 3" xfId="983"/>
    <cellStyle name="20% - Accent1 5 2 3 2" xfId="5276"/>
    <cellStyle name="20% - Accent1 5 2 3 2 2" xfId="9347"/>
    <cellStyle name="20% - Accent1 5 2 3 3" xfId="7191"/>
    <cellStyle name="20% - Accent1 5 2 4" xfId="2997"/>
    <cellStyle name="20% - Accent1 5 2 4 2" xfId="6058"/>
    <cellStyle name="20% - Accent1 5 2 4 2 2" xfId="9921"/>
    <cellStyle name="20% - Accent1 5 2 4 3" xfId="7877"/>
    <cellStyle name="20% - Accent1 5 2 5" xfId="4489"/>
    <cellStyle name="20% - Accent1 5 2 5 2" xfId="8835"/>
    <cellStyle name="20% - Accent1 5 2 6" xfId="6664"/>
    <cellStyle name="20% - Accent1 5 2 7" xfId="11944"/>
    <cellStyle name="20% - Accent1 5 3" xfId="712"/>
    <cellStyle name="20% - Accent1 5 3 2" xfId="4607"/>
    <cellStyle name="20% - Accent1 5 3 2 2" xfId="8953"/>
    <cellStyle name="20% - Accent1 5 3 3" xfId="6782"/>
    <cellStyle name="20% - Accent1 5 4" xfId="1740"/>
    <cellStyle name="20% - Accent1 5 4 2" xfId="4999"/>
    <cellStyle name="20% - Accent1 5 4 2 2" xfId="9267"/>
    <cellStyle name="20% - Accent1 5 4 3" xfId="7093"/>
    <cellStyle name="20% - Accent1 5 5" xfId="2996"/>
    <cellStyle name="20% - Accent1 5 5 2" xfId="6057"/>
    <cellStyle name="20% - Accent1 5 5 2 2" xfId="9920"/>
    <cellStyle name="20% - Accent1 5 5 3" xfId="7876"/>
    <cellStyle name="20% - Accent1 5 6" xfId="4252"/>
    <cellStyle name="20% - Accent1 5 6 2" xfId="8598"/>
    <cellStyle name="20% - Accent1 5 7" xfId="6427"/>
    <cellStyle name="20% - Accent1 6" xfId="465"/>
    <cellStyle name="20% - Accent1 6 2" xfId="4371"/>
    <cellStyle name="20% - Accent1 6 2 2" xfId="8717"/>
    <cellStyle name="20% - Accent1 6 3" xfId="6546"/>
    <cellStyle name="20% - Accent1 7" xfId="705"/>
    <cellStyle name="20% - Accent1 7 2" xfId="2330"/>
    <cellStyle name="20% - Accent1 7 2 2" xfId="5535"/>
    <cellStyle name="20% - Accent1 7 2 2 2" xfId="7356"/>
    <cellStyle name="20% - Accent1 7 2 3" xfId="4879"/>
    <cellStyle name="20% - Accent1 7 2 3 2" xfId="9205"/>
    <cellStyle name="20% - Accent1 7 2 4" xfId="7034"/>
    <cellStyle name="20% - Accent1 7 3" xfId="1353"/>
    <cellStyle name="20% - Accent1 7 3 2" xfId="5303"/>
    <cellStyle name="20% - Accent1 7 3 2 2" xfId="9366"/>
    <cellStyle name="20% - Accent1 7 3 3" xfId="7213"/>
    <cellStyle name="20% - Accent1 7 4" xfId="2998"/>
    <cellStyle name="20% - Accent1 7 4 2" xfId="6059"/>
    <cellStyle name="20% - Accent1 7 4 2 2" xfId="9922"/>
    <cellStyle name="20% - Accent1 7 4 3" xfId="7878"/>
    <cellStyle name="20% - Accent1 7 5" xfId="4600"/>
    <cellStyle name="20% - Accent1 7 5 2" xfId="8946"/>
    <cellStyle name="20% - Accent1 7 6" xfId="6775"/>
    <cellStyle name="20% - Accent1 7 7" xfId="12151"/>
    <cellStyle name="20% - Accent1 8" xfId="33"/>
    <cellStyle name="20% - Accent1 8 2" xfId="2120"/>
    <cellStyle name="20% - Accent1 8 2 2" xfId="5336"/>
    <cellStyle name="20% - Accent1 8 2 2 2" xfId="9388"/>
    <cellStyle name="20% - Accent1 8 2 3" xfId="7239"/>
    <cellStyle name="20% - Accent1 8 2 4" xfId="11402"/>
    <cellStyle name="20% - Accent1 8 2 5" xfId="11941"/>
    <cellStyle name="20% - Accent1 8 3" xfId="1708"/>
    <cellStyle name="20% - Accent1 8 3 2" xfId="5324"/>
    <cellStyle name="20% - Accent1 8 3 2 2" xfId="9380"/>
    <cellStyle name="20% - Accent1 8 3 3" xfId="7230"/>
    <cellStyle name="20% - Accent1 8 4" xfId="2999"/>
    <cellStyle name="20% - Accent1 8 4 2" xfId="6060"/>
    <cellStyle name="20% - Accent1 8 4 2 2" xfId="9923"/>
    <cellStyle name="20% - Accent1 8 4 3" xfId="7879"/>
    <cellStyle name="20% - Accent1 8 5" xfId="5254"/>
    <cellStyle name="20% - Accent1 8 5 2" xfId="7177"/>
    <cellStyle name="20% - Accent1 8 6" xfId="4857"/>
    <cellStyle name="20% - Accent1 8 6 2" xfId="9193"/>
    <cellStyle name="20% - Accent1 8 7" xfId="7021"/>
    <cellStyle name="20% - Accent1 9" xfId="1674"/>
    <cellStyle name="20% - Accent1 9 2" xfId="4878"/>
    <cellStyle name="20% - Accent1 9 2 2" xfId="9204"/>
    <cellStyle name="20% - Accent1 9 3" xfId="7033"/>
    <cellStyle name="20% - Accent2" xfId="4131" builtinId="34" customBuiltin="1"/>
    <cellStyle name="20% - Accent2 10" xfId="1392"/>
    <cellStyle name="20% - Accent2 10 2" xfId="3979"/>
    <cellStyle name="20% - Accent2 10 2 2" xfId="6261"/>
    <cellStyle name="20% - Accent2 10 2 2 2" xfId="10122"/>
    <cellStyle name="20% - Accent2 10 2 3" xfId="8078"/>
    <cellStyle name="20% - Accent2 10 2 4" xfId="11205"/>
    <cellStyle name="20% - Accent2 10 2 5" xfId="12106"/>
    <cellStyle name="20% - Accent2 10 3" xfId="5181"/>
    <cellStyle name="20% - Accent2 10 3 2" xfId="9328"/>
    <cellStyle name="20% - Accent2 10 4" xfId="7164"/>
    <cellStyle name="20% - Accent2 11" xfId="3756"/>
    <cellStyle name="20% - Accent2 11 2" xfId="6223"/>
    <cellStyle name="20% - Accent2 11 2 2" xfId="10084"/>
    <cellStyle name="20% - Accent2 11 3" xfId="8040"/>
    <cellStyle name="20% - Accent2 11 4" xfId="12287"/>
    <cellStyle name="20% - Accent2 11 5" xfId="12308"/>
    <cellStyle name="20% - Accent2 12" xfId="6319"/>
    <cellStyle name="20% - Accent2 13" xfId="11531"/>
    <cellStyle name="20% - Accent2 14" xfId="12181"/>
    <cellStyle name="20% - Accent2 15" xfId="10485"/>
    <cellStyle name="20% - Accent2 2" xfId="122"/>
    <cellStyle name="20% - Accent2 2 2" xfId="196"/>
    <cellStyle name="20% - Accent2 2 2 2" xfId="1263"/>
    <cellStyle name="20% - Accent2 2 2 3" xfId="1267"/>
    <cellStyle name="20% - Accent2 2 2 3 2" xfId="4944"/>
    <cellStyle name="20% - Accent2 2 2 3 2 2" xfId="9242"/>
    <cellStyle name="20% - Accent2 2 2 3 3" xfId="7070"/>
    <cellStyle name="20% - Accent2 2 2 4" xfId="2174"/>
    <cellStyle name="20% - Accent2 2 2 4 2" xfId="3351"/>
    <cellStyle name="20% - Accent2 2 2 4 3" xfId="5388"/>
    <cellStyle name="20% - Accent2 2 2 4 4" xfId="5115"/>
    <cellStyle name="20% - Accent2 2 2 4 4 2" xfId="9312"/>
    <cellStyle name="20% - Accent2 2 2 4 5" xfId="7147"/>
    <cellStyle name="20% - Accent2 2 2 5" xfId="1156"/>
    <cellStyle name="20% - Accent2 2 2 6" xfId="3001"/>
    <cellStyle name="20% - Accent2 2 2 7" xfId="3545"/>
    <cellStyle name="20% - Accent2 2 2 8" xfId="10891"/>
    <cellStyle name="20% - Accent2 2 3" xfId="1003"/>
    <cellStyle name="20% - Accent2 2 3 2" xfId="5278"/>
    <cellStyle name="20% - Accent2 2 3 2 2" xfId="7193"/>
    <cellStyle name="20% - Accent2 2 3 3" xfId="5082"/>
    <cellStyle name="20% - Accent2 2 3 3 2" xfId="9300"/>
    <cellStyle name="20% - Accent2 2 3 4" xfId="7125"/>
    <cellStyle name="20% - Accent2 2 3 5" xfId="11908"/>
    <cellStyle name="20% - Accent2 2 4" xfId="3000"/>
    <cellStyle name="20% - Accent2 2 4 2" xfId="4880"/>
    <cellStyle name="20% - Accent2 2 4 2 2" xfId="9206"/>
    <cellStyle name="20% - Accent2 2 4 3" xfId="7035"/>
    <cellStyle name="20% - Accent2 2 4 4" xfId="10414"/>
    <cellStyle name="20% - Accent2 2 4 5" xfId="11340"/>
    <cellStyle name="20% - Accent2 3" xfId="263"/>
    <cellStyle name="20% - Accent2 3 2" xfId="321"/>
    <cellStyle name="20% - Accent2 3 2 10" xfId="6399"/>
    <cellStyle name="20% - Accent2 3 2 11" xfId="12019"/>
    <cellStyle name="20% - Accent2 3 2 2" xfId="436"/>
    <cellStyle name="20% - Accent2 3 2 2 2" xfId="673"/>
    <cellStyle name="20% - Accent2 3 2 2 2 2" xfId="3897"/>
    <cellStyle name="20% - Accent2 3 2 2 2 2 2" xfId="6250"/>
    <cellStyle name="20% - Accent2 3 2 2 2 2 2 2" xfId="10111"/>
    <cellStyle name="20% - Accent2 3 2 2 2 2 3" xfId="8067"/>
    <cellStyle name="20% - Accent2 3 2 2 2 3" xfId="4576"/>
    <cellStyle name="20% - Accent2 3 2 2 2 3 2" xfId="8922"/>
    <cellStyle name="20% - Accent2 3 2 2 2 4" xfId="6751"/>
    <cellStyle name="20% - Accent2 3 2 2 3" xfId="716"/>
    <cellStyle name="20% - Accent2 3 2 2 3 2" xfId="3517"/>
    <cellStyle name="20% - Accent2 3 2 2 3 2 2" xfId="6171"/>
    <cellStyle name="20% - Accent2 3 2 2 3 2 2 2" xfId="10033"/>
    <cellStyle name="20% - Accent2 3 2 2 3 2 3" xfId="7991"/>
    <cellStyle name="20% - Accent2 3 2 2 3 3" xfId="4611"/>
    <cellStyle name="20% - Accent2 3 2 2 3 3 2" xfId="8957"/>
    <cellStyle name="20% - Accent2 3 2 2 3 4" xfId="6786"/>
    <cellStyle name="20% - Accent2 3 2 2 4" xfId="3387"/>
    <cellStyle name="20% - Accent2 3 2 2 4 2" xfId="6140"/>
    <cellStyle name="20% - Accent2 3 2 2 4 2 2" xfId="10003"/>
    <cellStyle name="20% - Accent2 3 2 2 4 3" xfId="7960"/>
    <cellStyle name="20% - Accent2 3 2 2 5" xfId="4339"/>
    <cellStyle name="20% - Accent2 3 2 2 5 2" xfId="8685"/>
    <cellStyle name="20% - Accent2 3 2 2 6" xfId="6514"/>
    <cellStyle name="20% - Accent2 3 2 2 7" xfId="10625"/>
    <cellStyle name="20% - Accent2 3 2 2 8" xfId="12038"/>
    <cellStyle name="20% - Accent2 3 2 3" xfId="558"/>
    <cellStyle name="20% - Accent2 3 2 3 2" xfId="4004"/>
    <cellStyle name="20% - Accent2 3 2 3 2 2" xfId="6271"/>
    <cellStyle name="20% - Accent2 3 2 3 2 2 2" xfId="10132"/>
    <cellStyle name="20% - Accent2 3 2 3 2 3" xfId="8088"/>
    <cellStyle name="20% - Accent2 3 2 3 3" xfId="4461"/>
    <cellStyle name="20% - Accent2 3 2 3 3 2" xfId="8807"/>
    <cellStyle name="20% - Accent2 3 2 3 4" xfId="6636"/>
    <cellStyle name="20% - Accent2 3 2 4" xfId="715"/>
    <cellStyle name="20% - Accent2 3 2 4 2" xfId="3649"/>
    <cellStyle name="20% - Accent2 3 2 4 2 2" xfId="6204"/>
    <cellStyle name="20% - Accent2 3 2 4 2 2 2" xfId="10066"/>
    <cellStyle name="20% - Accent2 3 2 4 2 3" xfId="8022"/>
    <cellStyle name="20% - Accent2 3 2 4 3" xfId="4610"/>
    <cellStyle name="20% - Accent2 3 2 4 3 2" xfId="8956"/>
    <cellStyle name="20% - Accent2 3 2 4 4" xfId="6785"/>
    <cellStyle name="20% - Accent2 3 2 5" xfId="2236"/>
    <cellStyle name="20% - Accent2 3 2 5 2" xfId="3499"/>
    <cellStyle name="20% - Accent2 3 2 5 2 2" xfId="6167"/>
    <cellStyle name="20% - Accent2 3 2 5 2 2 2" xfId="10029"/>
    <cellStyle name="20% - Accent2 3 2 5 2 3" xfId="7987"/>
    <cellStyle name="20% - Accent2 3 2 5 3" xfId="5447"/>
    <cellStyle name="20% - Accent2 3 2 5 3 2" xfId="7276"/>
    <cellStyle name="20% - Accent2 3 2 5 4" xfId="4974"/>
    <cellStyle name="20% - Accent2 3 2 5 4 2" xfId="9253"/>
    <cellStyle name="20% - Accent2 3 2 5 5" xfId="7081"/>
    <cellStyle name="20% - Accent2 3 2 6" xfId="1506"/>
    <cellStyle name="20% - Accent2 3 2 6 2" xfId="5312"/>
    <cellStyle name="20% - Accent2 3 2 6 2 2" xfId="9374"/>
    <cellStyle name="20% - Accent2 3 2 6 3" xfId="7221"/>
    <cellStyle name="20% - Accent2 3 2 7" xfId="3002"/>
    <cellStyle name="20% - Accent2 3 2 7 2" xfId="6061"/>
    <cellStyle name="20% - Accent2 3 2 7 2 2" xfId="9924"/>
    <cellStyle name="20% - Accent2 3 2 7 3" xfId="7880"/>
    <cellStyle name="20% - Accent2 3 2 8" xfId="3559"/>
    <cellStyle name="20% - Accent2 3 2 8 2" xfId="6182"/>
    <cellStyle name="20% - Accent2 3 2 8 2 2" xfId="10044"/>
    <cellStyle name="20% - Accent2 3 2 8 3" xfId="8000"/>
    <cellStyle name="20% - Accent2 3 2 9" xfId="4224"/>
    <cellStyle name="20% - Accent2 3 2 9 2" xfId="8570"/>
    <cellStyle name="20% - Accent2 3 3" xfId="380"/>
    <cellStyle name="20% - Accent2 3 3 2" xfId="617"/>
    <cellStyle name="20% - Accent2 3 3 2 2" xfId="3326"/>
    <cellStyle name="20% - Accent2 3 3 2 2 2" xfId="6125"/>
    <cellStyle name="20% - Accent2 3 3 2 2 2 2" xfId="9988"/>
    <cellStyle name="20% - Accent2 3 3 2 2 3" xfId="7945"/>
    <cellStyle name="20% - Accent2 3 3 2 3" xfId="4520"/>
    <cellStyle name="20% - Accent2 3 3 2 3 2" xfId="8866"/>
    <cellStyle name="20% - Accent2 3 3 2 4" xfId="6695"/>
    <cellStyle name="20% - Accent2 3 3 3" xfId="717"/>
    <cellStyle name="20% - Accent2 3 3 3 2" xfId="3884"/>
    <cellStyle name="20% - Accent2 3 3 3 2 2" xfId="6246"/>
    <cellStyle name="20% - Accent2 3 3 3 2 2 2" xfId="10107"/>
    <cellStyle name="20% - Accent2 3 3 3 2 3" xfId="8063"/>
    <cellStyle name="20% - Accent2 3 3 3 3" xfId="4612"/>
    <cellStyle name="20% - Accent2 3 3 3 3 2" xfId="8958"/>
    <cellStyle name="20% - Accent2 3 3 3 4" xfId="6787"/>
    <cellStyle name="20% - Accent2 3 3 4" xfId="4021"/>
    <cellStyle name="20% - Accent2 3 3 4 2" xfId="6276"/>
    <cellStyle name="20% - Accent2 3 3 4 2 2" xfId="10137"/>
    <cellStyle name="20% - Accent2 3 3 4 3" xfId="8093"/>
    <cellStyle name="20% - Accent2 3 3 5" xfId="4283"/>
    <cellStyle name="20% - Accent2 3 3 5 2" xfId="8629"/>
    <cellStyle name="20% - Accent2 3 3 6" xfId="6458"/>
    <cellStyle name="20% - Accent2 3 4" xfId="506"/>
    <cellStyle name="20% - Accent2 3 4 2" xfId="2304"/>
    <cellStyle name="20% - Accent2 3 4 2 2" xfId="4000"/>
    <cellStyle name="20% - Accent2 3 4 2 2 2" xfId="6268"/>
    <cellStyle name="20% - Accent2 3 4 2 2 2 2" xfId="10129"/>
    <cellStyle name="20% - Accent2 3 4 2 2 3" xfId="8085"/>
    <cellStyle name="20% - Accent2 3 4 2 3" xfId="5511"/>
    <cellStyle name="20% - Accent2 3 4 2 3 2" xfId="7337"/>
    <cellStyle name="20% - Accent2 3 4 2 4" xfId="5052"/>
    <cellStyle name="20% - Accent2 3 4 2 4 2" xfId="9284"/>
    <cellStyle name="20% - Accent2 3 4 2 5" xfId="7109"/>
    <cellStyle name="20% - Accent2 3 4 3" xfId="1131"/>
    <cellStyle name="20% - Accent2 3 4 3 2" xfId="5286"/>
    <cellStyle name="20% - Accent2 3 4 3 2 2" xfId="9355"/>
    <cellStyle name="20% - Accent2 3 4 3 3" xfId="7200"/>
    <cellStyle name="20% - Accent2 3 4 4" xfId="3003"/>
    <cellStyle name="20% - Accent2 3 4 4 2" xfId="6062"/>
    <cellStyle name="20% - Accent2 3 4 4 2 2" xfId="9925"/>
    <cellStyle name="20% - Accent2 3 4 4 3" xfId="7881"/>
    <cellStyle name="20% - Accent2 3 4 5" xfId="3506"/>
    <cellStyle name="20% - Accent2 3 4 5 2" xfId="6168"/>
    <cellStyle name="20% - Accent2 3 4 5 2 2" xfId="10030"/>
    <cellStyle name="20% - Accent2 3 4 5 3" xfId="7988"/>
    <cellStyle name="20% - Accent2 3 4 6" xfId="4409"/>
    <cellStyle name="20% - Accent2 3 4 6 2" xfId="8755"/>
    <cellStyle name="20% - Accent2 3 4 7" xfId="6584"/>
    <cellStyle name="20% - Accent2 3 4 8" xfId="11907"/>
    <cellStyle name="20% - Accent2 3 5" xfId="714"/>
    <cellStyle name="20% - Accent2 3 5 2" xfId="2333"/>
    <cellStyle name="20% - Accent2 3 5 2 2" xfId="3399"/>
    <cellStyle name="20% - Accent2 3 5 2 2 2" xfId="6144"/>
    <cellStyle name="20% - Accent2 3 5 2 2 2 2" xfId="10007"/>
    <cellStyle name="20% - Accent2 3 5 2 2 3" xfId="7964"/>
    <cellStyle name="20% - Accent2 3 5 2 3" xfId="5538"/>
    <cellStyle name="20% - Accent2 3 5 2 3 2" xfId="7359"/>
    <cellStyle name="20% - Accent2 3 5 2 4" xfId="4954"/>
    <cellStyle name="20% - Accent2 3 5 3" xfId="1238"/>
    <cellStyle name="20% - Accent2 3 5 4" xfId="3004"/>
    <cellStyle name="20% - Accent2 3 5 5" xfId="3516"/>
    <cellStyle name="20% - Accent2 3 5 5 2" xfId="6170"/>
    <cellStyle name="20% - Accent2 3 5 5 2 2" xfId="10032"/>
    <cellStyle name="20% - Accent2 3 5 5 3" xfId="7990"/>
    <cellStyle name="20% - Accent2 3 5 6" xfId="4609"/>
    <cellStyle name="20% - Accent2 3 5 6 2" xfId="8955"/>
    <cellStyle name="20% - Accent2 3 5 7" xfId="6784"/>
    <cellStyle name="20% - Accent2 3 5 8" xfId="10252"/>
    <cellStyle name="20% - Accent2 3 6" xfId="3567"/>
    <cellStyle name="20% - Accent2 3 6 2" xfId="6185"/>
    <cellStyle name="20% - Accent2 3 6 2 2" xfId="10047"/>
    <cellStyle name="20% - Accent2 3 6 3" xfId="8003"/>
    <cellStyle name="20% - Accent2 3 6 4" xfId="10640"/>
    <cellStyle name="20% - Accent2 3 6 5" xfId="10743"/>
    <cellStyle name="20% - Accent2 3 7" xfId="4172"/>
    <cellStyle name="20% - Accent2 3 7 2" xfId="8518"/>
    <cellStyle name="20% - Accent2 3 8" xfId="6347"/>
    <cellStyle name="20% - Accent2 4" xfId="293"/>
    <cellStyle name="20% - Accent2 4 2" xfId="408"/>
    <cellStyle name="20% - Accent2 4 2 10" xfId="11148"/>
    <cellStyle name="20% - Accent2 4 2 2" xfId="645"/>
    <cellStyle name="20% - Accent2 4 2 2 2" xfId="3661"/>
    <cellStyle name="20% - Accent2 4 2 2 2 2" xfId="6209"/>
    <cellStyle name="20% - Accent2 4 2 2 2 2 2" xfId="10071"/>
    <cellStyle name="20% - Accent2 4 2 2 2 3" xfId="8027"/>
    <cellStyle name="20% - Accent2 4 2 2 3" xfId="4548"/>
    <cellStyle name="20% - Accent2 4 2 2 3 2" xfId="8894"/>
    <cellStyle name="20% - Accent2 4 2 2 4" xfId="6723"/>
    <cellStyle name="20% - Accent2 4 2 2 5" xfId="11157"/>
    <cellStyle name="20% - Accent2 4 2 2 6" xfId="10246"/>
    <cellStyle name="20% - Accent2 4 2 3" xfId="719"/>
    <cellStyle name="20% - Accent2 4 2 3 2" xfId="3601"/>
    <cellStyle name="20% - Accent2 4 2 3 2 2" xfId="6196"/>
    <cellStyle name="20% - Accent2 4 2 3 2 2 2" xfId="10058"/>
    <cellStyle name="20% - Accent2 4 2 3 2 3" xfId="8014"/>
    <cellStyle name="20% - Accent2 4 2 3 3" xfId="4614"/>
    <cellStyle name="20% - Accent2 4 2 3 3 2" xfId="8960"/>
    <cellStyle name="20% - Accent2 4 2 3 4" xfId="6789"/>
    <cellStyle name="20% - Accent2 4 2 4" xfId="2268"/>
    <cellStyle name="20% - Accent2 4 2 4 2" xfId="4068"/>
    <cellStyle name="20% - Accent2 4 2 4 2 2" xfId="6286"/>
    <cellStyle name="20% - Accent2 4 2 4 2 2 2" xfId="10147"/>
    <cellStyle name="20% - Accent2 4 2 4 2 3" xfId="8102"/>
    <cellStyle name="20% - Accent2 4 2 4 3" xfId="5479"/>
    <cellStyle name="20% - Accent2 4 2 4 3 2" xfId="7308"/>
    <cellStyle name="20% - Accent2 4 2 4 4" xfId="5051"/>
    <cellStyle name="20% - Accent2 4 2 4 4 2" xfId="9283"/>
    <cellStyle name="20% - Accent2 4 2 4 5" xfId="7108"/>
    <cellStyle name="20% - Accent2 4 2 5" xfId="1539"/>
    <cellStyle name="20% - Accent2 4 2 5 2" xfId="5316"/>
    <cellStyle name="20% - Accent2 4 2 5 2 2" xfId="9377"/>
    <cellStyle name="20% - Accent2 4 2 5 3" xfId="7224"/>
    <cellStyle name="20% - Accent2 4 2 6" xfId="3006"/>
    <cellStyle name="20% - Accent2 4 2 6 2" xfId="6064"/>
    <cellStyle name="20% - Accent2 4 2 6 2 2" xfId="9927"/>
    <cellStyle name="20% - Accent2 4 2 6 3" xfId="7883"/>
    <cellStyle name="20% - Accent2 4 2 7" xfId="3631"/>
    <cellStyle name="20% - Accent2 4 2 7 2" xfId="6202"/>
    <cellStyle name="20% - Accent2 4 2 7 2 2" xfId="10064"/>
    <cellStyle name="20% - Accent2 4 2 7 3" xfId="8020"/>
    <cellStyle name="20% - Accent2 4 2 8" xfId="4311"/>
    <cellStyle name="20% - Accent2 4 2 8 2" xfId="8657"/>
    <cellStyle name="20% - Accent2 4 2 9" xfId="6486"/>
    <cellStyle name="20% - Accent2 4 3" xfId="530"/>
    <cellStyle name="20% - Accent2 4 3 2" xfId="3986"/>
    <cellStyle name="20% - Accent2 4 3 2 2" xfId="6264"/>
    <cellStyle name="20% - Accent2 4 3 2 2 2" xfId="10125"/>
    <cellStyle name="20% - Accent2 4 3 2 3" xfId="8081"/>
    <cellStyle name="20% - Accent2 4 3 2 4" xfId="10299"/>
    <cellStyle name="20% - Accent2 4 3 2 5" xfId="10786"/>
    <cellStyle name="20% - Accent2 4 3 3" xfId="4433"/>
    <cellStyle name="20% - Accent2 4 3 3 2" xfId="8779"/>
    <cellStyle name="20% - Accent2 4 3 4" xfId="6608"/>
    <cellStyle name="20% - Accent2 4 4" xfId="718"/>
    <cellStyle name="20% - Accent2 4 4 2" xfId="3332"/>
    <cellStyle name="20% - Accent2 4 4 2 2" xfId="6127"/>
    <cellStyle name="20% - Accent2 4 4 2 2 2" xfId="9990"/>
    <cellStyle name="20% - Accent2 4 4 2 3" xfId="7947"/>
    <cellStyle name="20% - Accent2 4 4 3" xfId="4613"/>
    <cellStyle name="20% - Accent2 4 4 3 2" xfId="8959"/>
    <cellStyle name="20% - Accent2 4 4 4" xfId="6788"/>
    <cellStyle name="20% - Accent2 4 4 5" xfId="13563"/>
    <cellStyle name="20% - Accent2 4 4 6" xfId="11226"/>
    <cellStyle name="20% - Accent2 4 5" xfId="1685"/>
    <cellStyle name="20% - Accent2 4 5 2" xfId="4898"/>
    <cellStyle name="20% - Accent2 4 5 2 2" xfId="9214"/>
    <cellStyle name="20% - Accent2 4 5 3" xfId="7044"/>
    <cellStyle name="20% - Accent2 4 6" xfId="3005"/>
    <cellStyle name="20% - Accent2 4 6 2" xfId="6063"/>
    <cellStyle name="20% - Accent2 4 6 2 2" xfId="9926"/>
    <cellStyle name="20% - Accent2 4 6 3" xfId="7882"/>
    <cellStyle name="20% - Accent2 4 7" xfId="3556"/>
    <cellStyle name="20% - Accent2 4 7 2" xfId="6180"/>
    <cellStyle name="20% - Accent2 4 7 2 2" xfId="10042"/>
    <cellStyle name="20% - Accent2 4 7 3" xfId="7998"/>
    <cellStyle name="20% - Accent2 4 8" xfId="4196"/>
    <cellStyle name="20% - Accent2 4 8 2" xfId="8542"/>
    <cellStyle name="20% - Accent2 4 9" xfId="6371"/>
    <cellStyle name="20% - Accent2 5" xfId="351"/>
    <cellStyle name="20% - Accent2 5 2" xfId="588"/>
    <cellStyle name="20% - Accent2 5 2 2" xfId="2314"/>
    <cellStyle name="20% - Accent2 5 2 2 2" xfId="3804"/>
    <cellStyle name="20% - Accent2 5 2 2 2 2" xfId="6232"/>
    <cellStyle name="20% - Accent2 5 2 2 2 2 2" xfId="10093"/>
    <cellStyle name="20% - Accent2 5 2 2 2 3" xfId="8049"/>
    <cellStyle name="20% - Accent2 5 2 2 3" xfId="5519"/>
    <cellStyle name="20% - Accent2 5 2 2 3 2" xfId="7345"/>
    <cellStyle name="20% - Accent2 5 2 2 4" xfId="5050"/>
    <cellStyle name="20% - Accent2 5 2 2 4 2" xfId="9282"/>
    <cellStyle name="20% - Accent2 5 2 2 5" xfId="7107"/>
    <cellStyle name="20% - Accent2 5 2 3" xfId="1472"/>
    <cellStyle name="20% - Accent2 5 2 3 2" xfId="5309"/>
    <cellStyle name="20% - Accent2 5 2 3 2 2" xfId="9371"/>
    <cellStyle name="20% - Accent2 5 2 3 3" xfId="7218"/>
    <cellStyle name="20% - Accent2 5 2 4" xfId="3008"/>
    <cellStyle name="20% - Accent2 5 2 4 2" xfId="6066"/>
    <cellStyle name="20% - Accent2 5 2 4 2 2" xfId="9929"/>
    <cellStyle name="20% - Accent2 5 2 4 3" xfId="7885"/>
    <cellStyle name="20% - Accent2 5 2 5" xfId="3349"/>
    <cellStyle name="20% - Accent2 5 2 5 2" xfId="6130"/>
    <cellStyle name="20% - Accent2 5 2 5 2 2" xfId="9993"/>
    <cellStyle name="20% - Accent2 5 2 5 3" xfId="7950"/>
    <cellStyle name="20% - Accent2 5 2 6" xfId="4491"/>
    <cellStyle name="20% - Accent2 5 2 6 2" xfId="8837"/>
    <cellStyle name="20% - Accent2 5 2 7" xfId="6666"/>
    <cellStyle name="20% - Accent2 5 2 8" xfId="10748"/>
    <cellStyle name="20% - Accent2 5 3" xfId="720"/>
    <cellStyle name="20% - Accent2 5 3 2" xfId="4016"/>
    <cellStyle name="20% - Accent2 5 3 2 2" xfId="6274"/>
    <cellStyle name="20% - Accent2 5 3 2 2 2" xfId="10135"/>
    <cellStyle name="20% - Accent2 5 3 2 3" xfId="8091"/>
    <cellStyle name="20% - Accent2 5 3 2 4" xfId="10316"/>
    <cellStyle name="20% - Accent2 5 3 2 5" xfId="10210"/>
    <cellStyle name="20% - Accent2 5 3 3" xfId="4615"/>
    <cellStyle name="20% - Accent2 5 3 3 2" xfId="8961"/>
    <cellStyle name="20% - Accent2 5 3 4" xfId="6790"/>
    <cellStyle name="20% - Accent2 5 4" xfId="1475"/>
    <cellStyle name="20% - Accent2 5 4 2" xfId="4923"/>
    <cellStyle name="20% - Accent2 5 4 2 2" xfId="9229"/>
    <cellStyle name="20% - Accent2 5 4 3" xfId="7058"/>
    <cellStyle name="20% - Accent2 5 5" xfId="3007"/>
    <cellStyle name="20% - Accent2 5 5 2" xfId="6065"/>
    <cellStyle name="20% - Accent2 5 5 2 2" xfId="9928"/>
    <cellStyle name="20% - Accent2 5 5 3" xfId="7884"/>
    <cellStyle name="20% - Accent2 5 6" xfId="3393"/>
    <cellStyle name="20% - Accent2 5 6 2" xfId="6142"/>
    <cellStyle name="20% - Accent2 5 6 2 2" xfId="10005"/>
    <cellStyle name="20% - Accent2 5 6 3" xfId="7962"/>
    <cellStyle name="20% - Accent2 5 7" xfId="4254"/>
    <cellStyle name="20% - Accent2 5 7 2" xfId="8600"/>
    <cellStyle name="20% - Accent2 5 8" xfId="6429"/>
    <cellStyle name="20% - Accent2 6" xfId="467"/>
    <cellStyle name="20% - Accent2 6 2" xfId="4001"/>
    <cellStyle name="20% - Accent2 6 2 2" xfId="6269"/>
    <cellStyle name="20% - Accent2 6 2 2 2" xfId="10130"/>
    <cellStyle name="20% - Accent2 6 2 3" xfId="8086"/>
    <cellStyle name="20% - Accent2 6 2 4" xfId="11099"/>
    <cellStyle name="20% - Accent2 6 2 5" xfId="13516"/>
    <cellStyle name="20% - Accent2 6 3" xfId="4373"/>
    <cellStyle name="20% - Accent2 6 3 2" xfId="8719"/>
    <cellStyle name="20% - Accent2 6 4" xfId="6548"/>
    <cellStyle name="20% - Accent2 7" xfId="713"/>
    <cellStyle name="20% - Accent2 7 2" xfId="2332"/>
    <cellStyle name="20% - Accent2 7 2 2" xfId="3890"/>
    <cellStyle name="20% - Accent2 7 2 2 2" xfId="6249"/>
    <cellStyle name="20% - Accent2 7 2 2 2 2" xfId="10110"/>
    <cellStyle name="20% - Accent2 7 2 2 3" xfId="8066"/>
    <cellStyle name="20% - Accent2 7 2 3" xfId="5537"/>
    <cellStyle name="20% - Accent2 7 2 3 2" xfId="7358"/>
    <cellStyle name="20% - Accent2 7 2 4" xfId="4994"/>
    <cellStyle name="20% - Accent2 7 2 4 2" xfId="9265"/>
    <cellStyle name="20% - Accent2 7 2 5" xfId="7091"/>
    <cellStyle name="20% - Accent2 7 3" xfId="1070"/>
    <cellStyle name="20% - Accent2 7 3 2" xfId="5282"/>
    <cellStyle name="20% - Accent2 7 3 2 2" xfId="9351"/>
    <cellStyle name="20% - Accent2 7 3 3" xfId="7196"/>
    <cellStyle name="20% - Accent2 7 4" xfId="3009"/>
    <cellStyle name="20% - Accent2 7 4 2" xfId="6067"/>
    <cellStyle name="20% - Accent2 7 4 2 2" xfId="9930"/>
    <cellStyle name="20% - Accent2 7 4 3" xfId="7886"/>
    <cellStyle name="20% - Accent2 7 5" xfId="3595"/>
    <cellStyle name="20% - Accent2 7 5 2" xfId="6193"/>
    <cellStyle name="20% - Accent2 7 5 2 2" xfId="10055"/>
    <cellStyle name="20% - Accent2 7 5 3" xfId="8011"/>
    <cellStyle name="20% - Accent2 7 6" xfId="4608"/>
    <cellStyle name="20% - Accent2 7 6 2" xfId="8954"/>
    <cellStyle name="20% - Accent2 7 7" xfId="6783"/>
    <cellStyle name="20% - Accent2 7 8" xfId="10504"/>
    <cellStyle name="20% - Accent2 8" xfId="37"/>
    <cellStyle name="20% - Accent2 8 2" xfId="2400"/>
    <cellStyle name="20% - Accent2 8 2 2" xfId="3972"/>
    <cellStyle name="20% - Accent2 8 2 2 2" xfId="6260"/>
    <cellStyle name="20% - Accent2 8 2 2 2 2" xfId="10121"/>
    <cellStyle name="20% - Accent2 8 2 2 3" xfId="8077"/>
    <cellStyle name="20% - Accent2 8 2 3" xfId="5599"/>
    <cellStyle name="20% - Accent2 8 2 3 2" xfId="9462"/>
    <cellStyle name="20% - Accent2 8 2 4" xfId="7419"/>
    <cellStyle name="20% - Accent2 8 2 5" xfId="11897"/>
    <cellStyle name="20% - Accent2 8 2 6" xfId="10681"/>
    <cellStyle name="20% - Accent2 8 3" xfId="1593"/>
    <cellStyle name="20% - Accent2 8 3 2" xfId="5318"/>
    <cellStyle name="20% - Accent2 8 3 2 2" xfId="9378"/>
    <cellStyle name="20% - Accent2 8 3 3" xfId="7225"/>
    <cellStyle name="20% - Accent2 8 4" xfId="3010"/>
    <cellStyle name="20% - Accent2 8 4 2" xfId="6068"/>
    <cellStyle name="20% - Accent2 8 4 2 2" xfId="9931"/>
    <cellStyle name="20% - Accent2 8 4 3" xfId="7887"/>
    <cellStyle name="20% - Accent2 8 5" xfId="3679"/>
    <cellStyle name="20% - Accent2 8 5 2" xfId="6210"/>
    <cellStyle name="20% - Accent2 8 5 2 2" xfId="10072"/>
    <cellStyle name="20% - Accent2 8 5 3" xfId="8028"/>
    <cellStyle name="20% - Accent2 8 6" xfId="5263"/>
    <cellStyle name="20% - Accent2 8 6 2" xfId="7183"/>
    <cellStyle name="20% - Accent2 8 7" xfId="4934"/>
    <cellStyle name="20% - Accent2 8 7 2" xfId="9235"/>
    <cellStyle name="20% - Accent2 8 8" xfId="7063"/>
    <cellStyle name="20% - Accent2 9" xfId="1122"/>
    <cellStyle name="20% - Accent2 9 2" xfId="4912"/>
    <cellStyle name="20% - Accent2 9 2 2" xfId="9224"/>
    <cellStyle name="20% - Accent2 9 3" xfId="7053"/>
    <cellStyle name="20% - Accent3" xfId="4134" builtinId="38" customBuiltin="1"/>
    <cellStyle name="20% - Accent3 10" xfId="1391"/>
    <cellStyle name="20% - Accent3 10 2" xfId="4024"/>
    <cellStyle name="20% - Accent3 10 2 2" xfId="6278"/>
    <cellStyle name="20% - Accent3 10 2 2 2" xfId="10139"/>
    <cellStyle name="20% - Accent3 10 2 3" xfId="8095"/>
    <cellStyle name="20% - Accent3 10 2 4" xfId="11208"/>
    <cellStyle name="20% - Accent3 10 2 5" xfId="10415"/>
    <cellStyle name="20% - Accent3 10 3" xfId="5182"/>
    <cellStyle name="20% - Accent3 10 3 2" xfId="9329"/>
    <cellStyle name="20% - Accent3 10 4" xfId="7165"/>
    <cellStyle name="20% - Accent3 11" xfId="3547"/>
    <cellStyle name="20% - Accent3 11 2" xfId="6177"/>
    <cellStyle name="20% - Accent3 11 2 2" xfId="10039"/>
    <cellStyle name="20% - Accent3 11 3" xfId="7996"/>
    <cellStyle name="20% - Accent3 11 4" xfId="12136"/>
    <cellStyle name="20% - Accent3 11 5" xfId="13533"/>
    <cellStyle name="20% - Accent3 12" xfId="6321"/>
    <cellStyle name="20% - Accent3 13" xfId="11535"/>
    <cellStyle name="20% - Accent3 14" xfId="10367"/>
    <cellStyle name="20% - Accent3 15" xfId="10416"/>
    <cellStyle name="20% - Accent3 2" xfId="120"/>
    <cellStyle name="20% - Accent3 2 2" xfId="197"/>
    <cellStyle name="20% - Accent3 2 2 2" xfId="1165"/>
    <cellStyle name="20% - Accent3 2 2 3" xfId="1390"/>
    <cellStyle name="20% - Accent3 2 2 3 2" xfId="4986"/>
    <cellStyle name="20% - Accent3 2 2 3 2 2" xfId="9260"/>
    <cellStyle name="20% - Accent3 2 2 3 3" xfId="7088"/>
    <cellStyle name="20% - Accent3 2 2 4" xfId="2175"/>
    <cellStyle name="20% - Accent3 2 2 4 2" xfId="3799"/>
    <cellStyle name="20% - Accent3 2 2 4 3" xfId="5389"/>
    <cellStyle name="20% - Accent3 2 2 4 4" xfId="5117"/>
    <cellStyle name="20% - Accent3 2 2 4 4 2" xfId="9314"/>
    <cellStyle name="20% - Accent3 2 2 4 5" xfId="7149"/>
    <cellStyle name="20% - Accent3 2 2 5" xfId="1036"/>
    <cellStyle name="20% - Accent3 2 2 6" xfId="3012"/>
    <cellStyle name="20% - Accent3 2 2 7" xfId="3416"/>
    <cellStyle name="20% - Accent3 2 2 8" xfId="11199"/>
    <cellStyle name="20% - Accent3 2 3" xfId="1186"/>
    <cellStyle name="20% - Accent3 2 3 2" xfId="5291"/>
    <cellStyle name="20% - Accent3 2 3 2 2" xfId="7203"/>
    <cellStyle name="20% - Accent3 2 3 3" xfId="5083"/>
    <cellStyle name="20% - Accent3 2 3 3 2" xfId="9301"/>
    <cellStyle name="20% - Accent3 2 3 4" xfId="7126"/>
    <cellStyle name="20% - Accent3 2 3 5" xfId="12093"/>
    <cellStyle name="20% - Accent3 2 4" xfId="3011"/>
    <cellStyle name="20% - Accent3 2 4 2" xfId="5047"/>
    <cellStyle name="20% - Accent3 2 4 2 2" xfId="9279"/>
    <cellStyle name="20% - Accent3 2 4 3" xfId="7104"/>
    <cellStyle name="20% - Accent3 2 4 4" xfId="13609"/>
    <cellStyle name="20% - Accent3 2 4 5" xfId="10436"/>
    <cellStyle name="20% - Accent3 3" xfId="247"/>
    <cellStyle name="20% - Accent3 3 2" xfId="323"/>
    <cellStyle name="20% - Accent3 3 2 10" xfId="6401"/>
    <cellStyle name="20% - Accent3 3 2 11" xfId="10747"/>
    <cellStyle name="20% - Accent3 3 2 2" xfId="438"/>
    <cellStyle name="20% - Accent3 3 2 2 2" xfId="675"/>
    <cellStyle name="20% - Accent3 3 2 2 2 2" xfId="3918"/>
    <cellStyle name="20% - Accent3 3 2 2 2 2 2" xfId="6253"/>
    <cellStyle name="20% - Accent3 3 2 2 2 2 2 2" xfId="10114"/>
    <cellStyle name="20% - Accent3 3 2 2 2 2 3" xfId="8070"/>
    <cellStyle name="20% - Accent3 3 2 2 2 3" xfId="4578"/>
    <cellStyle name="20% - Accent3 3 2 2 2 3 2" xfId="8924"/>
    <cellStyle name="20% - Accent3 3 2 2 2 4" xfId="6753"/>
    <cellStyle name="20% - Accent3 3 2 2 3" xfId="724"/>
    <cellStyle name="20% - Accent3 3 2 2 3 2" xfId="3757"/>
    <cellStyle name="20% - Accent3 3 2 2 3 2 2" xfId="6224"/>
    <cellStyle name="20% - Accent3 3 2 2 3 2 2 2" xfId="10085"/>
    <cellStyle name="20% - Accent3 3 2 2 3 2 3" xfId="8041"/>
    <cellStyle name="20% - Accent3 3 2 2 3 3" xfId="4619"/>
    <cellStyle name="20% - Accent3 3 2 2 3 3 2" xfId="8965"/>
    <cellStyle name="20% - Accent3 3 2 2 3 4" xfId="6794"/>
    <cellStyle name="20% - Accent3 3 2 2 4" xfId="3328"/>
    <cellStyle name="20% - Accent3 3 2 2 4 2" xfId="6126"/>
    <cellStyle name="20% - Accent3 3 2 2 4 2 2" xfId="9989"/>
    <cellStyle name="20% - Accent3 3 2 2 4 3" xfId="7946"/>
    <cellStyle name="20% - Accent3 3 2 2 5" xfId="4341"/>
    <cellStyle name="20% - Accent3 3 2 2 5 2" xfId="8687"/>
    <cellStyle name="20% - Accent3 3 2 2 6" xfId="6516"/>
    <cellStyle name="20% - Accent3 3 2 2 7" xfId="11181"/>
    <cellStyle name="20% - Accent3 3 2 2 8" xfId="12005"/>
    <cellStyle name="20% - Accent3 3 2 3" xfId="560"/>
    <cellStyle name="20% - Accent3 3 2 3 2" xfId="3801"/>
    <cellStyle name="20% - Accent3 3 2 3 2 2" xfId="6231"/>
    <cellStyle name="20% - Accent3 3 2 3 2 2 2" xfId="10092"/>
    <cellStyle name="20% - Accent3 3 2 3 2 3" xfId="8048"/>
    <cellStyle name="20% - Accent3 3 2 3 3" xfId="4463"/>
    <cellStyle name="20% - Accent3 3 2 3 3 2" xfId="8809"/>
    <cellStyle name="20% - Accent3 3 2 3 4" xfId="6638"/>
    <cellStyle name="20% - Accent3 3 2 4" xfId="723"/>
    <cellStyle name="20% - Accent3 3 2 4 2" xfId="3786"/>
    <cellStyle name="20% - Accent3 3 2 4 2 2" xfId="6227"/>
    <cellStyle name="20% - Accent3 3 2 4 2 2 2" xfId="10088"/>
    <cellStyle name="20% - Accent3 3 2 4 2 3" xfId="8044"/>
    <cellStyle name="20% - Accent3 3 2 4 3" xfId="4618"/>
    <cellStyle name="20% - Accent3 3 2 4 3 2" xfId="8964"/>
    <cellStyle name="20% - Accent3 3 2 4 4" xfId="6793"/>
    <cellStyle name="20% - Accent3 3 2 5" xfId="2237"/>
    <cellStyle name="20% - Accent3 3 2 5 2" xfId="3834"/>
    <cellStyle name="20% - Accent3 3 2 5 2 2" xfId="6237"/>
    <cellStyle name="20% - Accent3 3 2 5 2 2 2" xfId="10098"/>
    <cellStyle name="20% - Accent3 3 2 5 2 3" xfId="8054"/>
    <cellStyle name="20% - Accent3 3 2 5 3" xfId="5448"/>
    <cellStyle name="20% - Accent3 3 2 5 3 2" xfId="7277"/>
    <cellStyle name="20% - Accent3 3 2 5 4" xfId="5048"/>
    <cellStyle name="20% - Accent3 3 2 5 4 2" xfId="9280"/>
    <cellStyle name="20% - Accent3 3 2 5 5" xfId="7105"/>
    <cellStyle name="20% - Accent3 3 2 6" xfId="994"/>
    <cellStyle name="20% - Accent3 3 2 6 2" xfId="5277"/>
    <cellStyle name="20% - Accent3 3 2 6 2 2" xfId="9348"/>
    <cellStyle name="20% - Accent3 3 2 6 3" xfId="7192"/>
    <cellStyle name="20% - Accent3 3 2 7" xfId="3013"/>
    <cellStyle name="20% - Accent3 3 2 7 2" xfId="6069"/>
    <cellStyle name="20% - Accent3 3 2 7 2 2" xfId="9932"/>
    <cellStyle name="20% - Accent3 3 2 7 3" xfId="7888"/>
    <cellStyle name="20% - Accent3 3 2 8" xfId="3654"/>
    <cellStyle name="20% - Accent3 3 2 8 2" xfId="6206"/>
    <cellStyle name="20% - Accent3 3 2 8 2 2" xfId="10068"/>
    <cellStyle name="20% - Accent3 3 2 8 3" xfId="8024"/>
    <cellStyle name="20% - Accent3 3 2 9" xfId="4226"/>
    <cellStyle name="20% - Accent3 3 2 9 2" xfId="8572"/>
    <cellStyle name="20% - Accent3 3 3" xfId="382"/>
    <cellStyle name="20% - Accent3 3 3 2" xfId="619"/>
    <cellStyle name="20% - Accent3 3 3 2 2" xfId="3657"/>
    <cellStyle name="20% - Accent3 3 3 2 2 2" xfId="6207"/>
    <cellStyle name="20% - Accent3 3 3 2 2 2 2" xfId="10069"/>
    <cellStyle name="20% - Accent3 3 3 2 2 3" xfId="8025"/>
    <cellStyle name="20% - Accent3 3 3 2 3" xfId="4522"/>
    <cellStyle name="20% - Accent3 3 3 2 3 2" xfId="8868"/>
    <cellStyle name="20% - Accent3 3 3 2 4" xfId="6697"/>
    <cellStyle name="20% - Accent3 3 3 3" xfId="725"/>
    <cellStyle name="20% - Accent3 3 3 3 2" xfId="3991"/>
    <cellStyle name="20% - Accent3 3 3 3 2 2" xfId="6266"/>
    <cellStyle name="20% - Accent3 3 3 3 2 2 2" xfId="10127"/>
    <cellStyle name="20% - Accent3 3 3 3 2 3" xfId="8083"/>
    <cellStyle name="20% - Accent3 3 3 3 3" xfId="4620"/>
    <cellStyle name="20% - Accent3 3 3 3 3 2" xfId="8966"/>
    <cellStyle name="20% - Accent3 3 3 3 4" xfId="6795"/>
    <cellStyle name="20% - Accent3 3 3 4" xfId="3365"/>
    <cellStyle name="20% - Accent3 3 3 4 2" xfId="6134"/>
    <cellStyle name="20% - Accent3 3 3 4 2 2" xfId="9997"/>
    <cellStyle name="20% - Accent3 3 3 4 3" xfId="7954"/>
    <cellStyle name="20% - Accent3 3 3 5" xfId="4285"/>
    <cellStyle name="20% - Accent3 3 3 5 2" xfId="8631"/>
    <cellStyle name="20% - Accent3 3 3 6" xfId="6460"/>
    <cellStyle name="20% - Accent3 3 4" xfId="496"/>
    <cellStyle name="20% - Accent3 3 4 2" xfId="2300"/>
    <cellStyle name="20% - Accent3 3 4 2 2" xfId="3590"/>
    <cellStyle name="20% - Accent3 3 4 2 2 2" xfId="6191"/>
    <cellStyle name="20% - Accent3 3 4 2 2 2 2" xfId="10053"/>
    <cellStyle name="20% - Accent3 3 4 2 2 3" xfId="8009"/>
    <cellStyle name="20% - Accent3 3 4 2 3" xfId="5507"/>
    <cellStyle name="20% - Accent3 3 4 2 3 2" xfId="7333"/>
    <cellStyle name="20% - Accent3 3 4 2 4" xfId="5049"/>
    <cellStyle name="20% - Accent3 3 4 2 4 2" xfId="9281"/>
    <cellStyle name="20% - Accent3 3 4 2 5" xfId="7106"/>
    <cellStyle name="20% - Accent3 3 4 3" xfId="953"/>
    <cellStyle name="20% - Accent3 3 4 3 2" xfId="5272"/>
    <cellStyle name="20% - Accent3 3 4 3 2 2" xfId="9344"/>
    <cellStyle name="20% - Accent3 3 4 3 3" xfId="7188"/>
    <cellStyle name="20% - Accent3 3 4 4" xfId="3014"/>
    <cellStyle name="20% - Accent3 3 4 4 2" xfId="6070"/>
    <cellStyle name="20% - Accent3 3 4 4 2 2" xfId="9933"/>
    <cellStyle name="20% - Accent3 3 4 4 3" xfId="7889"/>
    <cellStyle name="20% - Accent3 3 4 5" xfId="3747"/>
    <cellStyle name="20% - Accent3 3 4 5 2" xfId="6222"/>
    <cellStyle name="20% - Accent3 3 4 5 2 2" xfId="10083"/>
    <cellStyle name="20% - Accent3 3 4 5 3" xfId="8039"/>
    <cellStyle name="20% - Accent3 3 4 6" xfId="4399"/>
    <cellStyle name="20% - Accent3 3 4 6 2" xfId="8745"/>
    <cellStyle name="20% - Accent3 3 4 7" xfId="6574"/>
    <cellStyle name="20% - Accent3 3 4 8" xfId="12034"/>
    <cellStyle name="20% - Accent3 3 5" xfId="722"/>
    <cellStyle name="20% - Accent3 3 5 2" xfId="2335"/>
    <cellStyle name="20% - Accent3 3 5 2 2" xfId="3585"/>
    <cellStyle name="20% - Accent3 3 5 2 2 2" xfId="6190"/>
    <cellStyle name="20% - Accent3 3 5 2 2 2 2" xfId="10052"/>
    <cellStyle name="20% - Accent3 3 5 2 2 3" xfId="8008"/>
    <cellStyle name="20% - Accent3 3 5 2 3" xfId="5540"/>
    <cellStyle name="20% - Accent3 3 5 2 3 2" xfId="7361"/>
    <cellStyle name="20% - Accent3 3 5 2 4" xfId="5001"/>
    <cellStyle name="20% - Accent3 3 5 3" xfId="1707"/>
    <cellStyle name="20% - Accent3 3 5 4" xfId="3015"/>
    <cellStyle name="20% - Accent3 3 5 5" xfId="3659"/>
    <cellStyle name="20% - Accent3 3 5 5 2" xfId="6208"/>
    <cellStyle name="20% - Accent3 3 5 5 2 2" xfId="10070"/>
    <cellStyle name="20% - Accent3 3 5 5 3" xfId="8026"/>
    <cellStyle name="20% - Accent3 3 5 6" xfId="4617"/>
    <cellStyle name="20% - Accent3 3 5 6 2" xfId="8963"/>
    <cellStyle name="20% - Accent3 3 5 7" xfId="6792"/>
    <cellStyle name="20% - Accent3 3 5 8" xfId="12101"/>
    <cellStyle name="20% - Accent3 3 6" xfId="3305"/>
    <cellStyle name="20% - Accent3 3 6 2" xfId="6120"/>
    <cellStyle name="20% - Accent3 3 6 2 2" xfId="9983"/>
    <cellStyle name="20% - Accent3 3 6 3" xfId="7940"/>
    <cellStyle name="20% - Accent3 3 6 4" xfId="10264"/>
    <cellStyle name="20% - Accent3 3 6 5" xfId="10635"/>
    <cellStyle name="20% - Accent3 3 7" xfId="4162"/>
    <cellStyle name="20% - Accent3 3 7 2" xfId="8508"/>
    <cellStyle name="20% - Accent3 3 8" xfId="6337"/>
    <cellStyle name="20% - Accent3 4" xfId="295"/>
    <cellStyle name="20% - Accent3 4 2" xfId="410"/>
    <cellStyle name="20% - Accent3 4 2 10" xfId="12189"/>
    <cellStyle name="20% - Accent3 4 2 2" xfId="647"/>
    <cellStyle name="20% - Accent3 4 2 2 2" xfId="4003"/>
    <cellStyle name="20% - Accent3 4 2 2 2 2" xfId="6270"/>
    <cellStyle name="20% - Accent3 4 2 2 2 2 2" xfId="10131"/>
    <cellStyle name="20% - Accent3 4 2 2 2 3" xfId="8087"/>
    <cellStyle name="20% - Accent3 4 2 2 3" xfId="4550"/>
    <cellStyle name="20% - Accent3 4 2 2 3 2" xfId="8896"/>
    <cellStyle name="20% - Accent3 4 2 2 4" xfId="6725"/>
    <cellStyle name="20% - Accent3 4 2 2 5" xfId="10240"/>
    <cellStyle name="20% - Accent3 4 2 2 6" xfId="10259"/>
    <cellStyle name="20% - Accent3 4 2 3" xfId="727"/>
    <cellStyle name="20% - Accent3 4 2 3 2" xfId="3840"/>
    <cellStyle name="20% - Accent3 4 2 3 2 2" xfId="6238"/>
    <cellStyle name="20% - Accent3 4 2 3 2 2 2" xfId="10099"/>
    <cellStyle name="20% - Accent3 4 2 3 2 3" xfId="8055"/>
    <cellStyle name="20% - Accent3 4 2 3 3" xfId="4622"/>
    <cellStyle name="20% - Accent3 4 2 3 3 2" xfId="8968"/>
    <cellStyle name="20% - Accent3 4 2 3 4" xfId="6797"/>
    <cellStyle name="20% - Accent3 4 2 4" xfId="2269"/>
    <cellStyle name="20% - Accent3 4 2 4 2" xfId="4033"/>
    <cellStyle name="20% - Accent3 4 2 4 2 2" xfId="6283"/>
    <cellStyle name="20% - Accent3 4 2 4 2 2 2" xfId="10144"/>
    <cellStyle name="20% - Accent3 4 2 4 2 3" xfId="8100"/>
    <cellStyle name="20% - Accent3 4 2 4 3" xfId="5480"/>
    <cellStyle name="20% - Accent3 4 2 4 3 2" xfId="7309"/>
    <cellStyle name="20% - Accent3 4 2 4 4" xfId="4917"/>
    <cellStyle name="20% - Accent3 4 2 4 4 2" xfId="9226"/>
    <cellStyle name="20% - Accent3 4 2 4 5" xfId="7055"/>
    <cellStyle name="20% - Accent3 4 2 5" xfId="1498"/>
    <cellStyle name="20% - Accent3 4 2 5 2" xfId="5310"/>
    <cellStyle name="20% - Accent3 4 2 5 2 2" xfId="9372"/>
    <cellStyle name="20% - Accent3 4 2 5 3" xfId="7219"/>
    <cellStyle name="20% - Accent3 4 2 6" xfId="3017"/>
    <cellStyle name="20% - Accent3 4 2 6 2" xfId="6072"/>
    <cellStyle name="20% - Accent3 4 2 6 2 2" xfId="9935"/>
    <cellStyle name="20% - Accent3 4 2 6 3" xfId="7891"/>
    <cellStyle name="20% - Accent3 4 2 7" xfId="3744"/>
    <cellStyle name="20% - Accent3 4 2 7 2" xfId="6221"/>
    <cellStyle name="20% - Accent3 4 2 7 2 2" xfId="10082"/>
    <cellStyle name="20% - Accent3 4 2 7 3" xfId="8038"/>
    <cellStyle name="20% - Accent3 4 2 8" xfId="4313"/>
    <cellStyle name="20% - Accent3 4 2 8 2" xfId="8659"/>
    <cellStyle name="20% - Accent3 4 2 9" xfId="6488"/>
    <cellStyle name="20% - Accent3 4 3" xfId="532"/>
    <cellStyle name="20% - Accent3 4 3 2" xfId="3759"/>
    <cellStyle name="20% - Accent3 4 3 2 2" xfId="6225"/>
    <cellStyle name="20% - Accent3 4 3 2 2 2" xfId="10086"/>
    <cellStyle name="20% - Accent3 4 3 2 3" xfId="8042"/>
    <cellStyle name="20% - Accent3 4 3 2 4" xfId="13603"/>
    <cellStyle name="20% - Accent3 4 3 2 5" xfId="12183"/>
    <cellStyle name="20% - Accent3 4 3 3" xfId="4435"/>
    <cellStyle name="20% - Accent3 4 3 3 2" xfId="8781"/>
    <cellStyle name="20% - Accent3 4 3 4" xfId="6610"/>
    <cellStyle name="20% - Accent3 4 4" xfId="726"/>
    <cellStyle name="20% - Accent3 4 4 2" xfId="3496"/>
    <cellStyle name="20% - Accent3 4 4 2 2" xfId="6165"/>
    <cellStyle name="20% - Accent3 4 4 2 2 2" xfId="10027"/>
    <cellStyle name="20% - Accent3 4 4 2 3" xfId="7985"/>
    <cellStyle name="20% - Accent3 4 4 3" xfId="4621"/>
    <cellStyle name="20% - Accent3 4 4 3 2" xfId="8967"/>
    <cellStyle name="20% - Accent3 4 4 4" xfId="6796"/>
    <cellStyle name="20% - Accent3 4 4 5" xfId="13589"/>
    <cellStyle name="20% - Accent3 4 4 6" xfId="10780"/>
    <cellStyle name="20% - Accent3 4 5" xfId="1211"/>
    <cellStyle name="20% - Accent3 4 5 2" xfId="4941"/>
    <cellStyle name="20% - Accent3 4 5 2 2" xfId="9240"/>
    <cellStyle name="20% - Accent3 4 5 3" xfId="7068"/>
    <cellStyle name="20% - Accent3 4 6" xfId="3016"/>
    <cellStyle name="20% - Accent3 4 6 2" xfId="6071"/>
    <cellStyle name="20% - Accent3 4 6 2 2" xfId="9934"/>
    <cellStyle name="20% - Accent3 4 6 3" xfId="7890"/>
    <cellStyle name="20% - Accent3 4 7" xfId="3540"/>
    <cellStyle name="20% - Accent3 4 7 2" xfId="6176"/>
    <cellStyle name="20% - Accent3 4 7 2 2" xfId="10038"/>
    <cellStyle name="20% - Accent3 4 7 3" xfId="7995"/>
    <cellStyle name="20% - Accent3 4 8" xfId="4198"/>
    <cellStyle name="20% - Accent3 4 8 2" xfId="8544"/>
    <cellStyle name="20% - Accent3 4 9" xfId="6373"/>
    <cellStyle name="20% - Accent3 5" xfId="353"/>
    <cellStyle name="20% - Accent3 5 2" xfId="590"/>
    <cellStyle name="20% - Accent3 5 2 2" xfId="2315"/>
    <cellStyle name="20% - Accent3 5 2 2 2" xfId="3384"/>
    <cellStyle name="20% - Accent3 5 2 2 2 2" xfId="6139"/>
    <cellStyle name="20% - Accent3 5 2 2 2 2 2" xfId="10002"/>
    <cellStyle name="20% - Accent3 5 2 2 2 3" xfId="7959"/>
    <cellStyle name="20% - Accent3 5 2 2 3" xfId="5520"/>
    <cellStyle name="20% - Accent3 5 2 2 3 2" xfId="7346"/>
    <cellStyle name="20% - Accent3 5 2 2 4" xfId="4900"/>
    <cellStyle name="20% - Accent3 5 2 2 4 2" xfId="9216"/>
    <cellStyle name="20% - Accent3 5 2 2 5" xfId="7046"/>
    <cellStyle name="20% - Accent3 5 2 3" xfId="1251"/>
    <cellStyle name="20% - Accent3 5 2 3 2" xfId="5296"/>
    <cellStyle name="20% - Accent3 5 2 3 2 2" xfId="9361"/>
    <cellStyle name="20% - Accent3 5 2 3 3" xfId="7208"/>
    <cellStyle name="20% - Accent3 5 2 4" xfId="3019"/>
    <cellStyle name="20% - Accent3 5 2 4 2" xfId="6074"/>
    <cellStyle name="20% - Accent3 5 2 4 2 2" xfId="9937"/>
    <cellStyle name="20% - Accent3 5 2 4 3" xfId="7893"/>
    <cellStyle name="20% - Accent3 5 2 5" xfId="3952"/>
    <cellStyle name="20% - Accent3 5 2 5 2" xfId="6257"/>
    <cellStyle name="20% - Accent3 5 2 5 2 2" xfId="10118"/>
    <cellStyle name="20% - Accent3 5 2 5 3" xfId="8074"/>
    <cellStyle name="20% - Accent3 5 2 6" xfId="4493"/>
    <cellStyle name="20% - Accent3 5 2 6 2" xfId="8839"/>
    <cellStyle name="20% - Accent3 5 2 7" xfId="6668"/>
    <cellStyle name="20% - Accent3 5 2 8" xfId="11123"/>
    <cellStyle name="20% - Accent3 5 3" xfId="728"/>
    <cellStyle name="20% - Accent3 5 3 2" xfId="3474"/>
    <cellStyle name="20% - Accent3 5 3 2 2" xfId="6157"/>
    <cellStyle name="20% - Accent3 5 3 2 2 2" xfId="10020"/>
    <cellStyle name="20% - Accent3 5 3 2 3" xfId="7978"/>
    <cellStyle name="20% - Accent3 5 3 2 4" xfId="10332"/>
    <cellStyle name="20% - Accent3 5 3 2 5" xfId="10474"/>
    <cellStyle name="20% - Accent3 5 3 3" xfId="4623"/>
    <cellStyle name="20% - Accent3 5 3 3 2" xfId="8969"/>
    <cellStyle name="20% - Accent3 5 3 4" xfId="6798"/>
    <cellStyle name="20% - Accent3 5 4" xfId="1114"/>
    <cellStyle name="20% - Accent3 5 4 2" xfId="4844"/>
    <cellStyle name="20% - Accent3 5 4 2 2" xfId="9184"/>
    <cellStyle name="20% - Accent3 5 4 3" xfId="7013"/>
    <cellStyle name="20% - Accent3 5 5" xfId="3018"/>
    <cellStyle name="20% - Accent3 5 5 2" xfId="6073"/>
    <cellStyle name="20% - Accent3 5 5 2 2" xfId="9936"/>
    <cellStyle name="20% - Accent3 5 5 3" xfId="7892"/>
    <cellStyle name="20% - Accent3 5 6" xfId="3413"/>
    <cellStyle name="20% - Accent3 5 6 2" xfId="6145"/>
    <cellStyle name="20% - Accent3 5 6 2 2" xfId="10008"/>
    <cellStyle name="20% - Accent3 5 6 3" xfId="7966"/>
    <cellStyle name="20% - Accent3 5 7" xfId="4256"/>
    <cellStyle name="20% - Accent3 5 7 2" xfId="8602"/>
    <cellStyle name="20% - Accent3 5 8" xfId="6431"/>
    <cellStyle name="20% - Accent3 6" xfId="469"/>
    <cellStyle name="20% - Accent3 6 2" xfId="3345"/>
    <cellStyle name="20% - Accent3 6 2 2" xfId="6128"/>
    <cellStyle name="20% - Accent3 6 2 2 2" xfId="9991"/>
    <cellStyle name="20% - Accent3 6 2 3" xfId="7948"/>
    <cellStyle name="20% - Accent3 6 2 4" xfId="11087"/>
    <cellStyle name="20% - Accent3 6 2 5" xfId="11932"/>
    <cellStyle name="20% - Accent3 6 3" xfId="4375"/>
    <cellStyle name="20% - Accent3 6 3 2" xfId="8721"/>
    <cellStyle name="20% - Accent3 6 4" xfId="6550"/>
    <cellStyle name="20% - Accent3 7" xfId="721"/>
    <cellStyle name="20% - Accent3 7 2" xfId="2334"/>
    <cellStyle name="20% - Accent3 7 2 2" xfId="3762"/>
    <cellStyle name="20% - Accent3 7 2 2 2" xfId="6226"/>
    <cellStyle name="20% - Accent3 7 2 2 2 2" xfId="10087"/>
    <cellStyle name="20% - Accent3 7 2 2 3" xfId="8043"/>
    <cellStyle name="20% - Accent3 7 2 3" xfId="5539"/>
    <cellStyle name="20% - Accent3 7 2 3 2" xfId="7360"/>
    <cellStyle name="20% - Accent3 7 2 4" xfId="4847"/>
    <cellStyle name="20% - Accent3 7 2 4 2" xfId="9185"/>
    <cellStyle name="20% - Accent3 7 2 5" xfId="7014"/>
    <cellStyle name="20% - Accent3 7 3" xfId="1112"/>
    <cellStyle name="20% - Accent3 7 3 2" xfId="5283"/>
    <cellStyle name="20% - Accent3 7 3 2 2" xfId="9352"/>
    <cellStyle name="20% - Accent3 7 3 3" xfId="7197"/>
    <cellStyle name="20% - Accent3 7 4" xfId="3020"/>
    <cellStyle name="20% - Accent3 7 4 2" xfId="6075"/>
    <cellStyle name="20% - Accent3 7 4 2 2" xfId="9938"/>
    <cellStyle name="20% - Accent3 7 4 3" xfId="7894"/>
    <cellStyle name="20% - Accent3 7 5" xfId="3369"/>
    <cellStyle name="20% - Accent3 7 5 2" xfId="6136"/>
    <cellStyle name="20% - Accent3 7 5 2 2" xfId="9999"/>
    <cellStyle name="20% - Accent3 7 5 3" xfId="7956"/>
    <cellStyle name="20% - Accent3 7 6" xfId="4616"/>
    <cellStyle name="20% - Accent3 7 6 2" xfId="8962"/>
    <cellStyle name="20% - Accent3 7 7" xfId="6791"/>
    <cellStyle name="20% - Accent3 7 8" xfId="11474"/>
    <cellStyle name="20% - Accent3 8" xfId="41"/>
    <cellStyle name="20% - Accent3 8 2" xfId="2391"/>
    <cellStyle name="20% - Accent3 8 2 2" xfId="3374"/>
    <cellStyle name="20% - Accent3 8 2 2 2" xfId="6138"/>
    <cellStyle name="20% - Accent3 8 2 2 2 2" xfId="10001"/>
    <cellStyle name="20% - Accent3 8 2 2 3" xfId="7958"/>
    <cellStyle name="20% - Accent3 8 2 3" xfId="5591"/>
    <cellStyle name="20% - Accent3 8 2 3 2" xfId="9454"/>
    <cellStyle name="20% - Accent3 8 2 4" xfId="7412"/>
    <cellStyle name="20% - Accent3 8 2 5" xfId="10194"/>
    <cellStyle name="20% - Accent3 8 2 6" xfId="10364"/>
    <cellStyle name="20% - Accent3 8 3" xfId="1218"/>
    <cellStyle name="20% - Accent3 8 3 2" xfId="5293"/>
    <cellStyle name="20% - Accent3 8 3 2 2" xfId="9359"/>
    <cellStyle name="20% - Accent3 8 3 3" xfId="7206"/>
    <cellStyle name="20% - Accent3 8 4" xfId="3021"/>
    <cellStyle name="20% - Accent3 8 4 2" xfId="6076"/>
    <cellStyle name="20% - Accent3 8 4 2 2" xfId="9939"/>
    <cellStyle name="20% - Accent3 8 4 3" xfId="7895"/>
    <cellStyle name="20% - Accent3 8 5" xfId="3862"/>
    <cellStyle name="20% - Accent3 8 5 2" xfId="6242"/>
    <cellStyle name="20% - Accent3 8 5 2 2" xfId="10103"/>
    <cellStyle name="20% - Accent3 8 5 3" xfId="8059"/>
    <cellStyle name="20% - Accent3 8 6" xfId="5258"/>
    <cellStyle name="20% - Accent3 8 6 2" xfId="7181"/>
    <cellStyle name="20% - Accent3 8 7" xfId="4882"/>
    <cellStyle name="20% - Accent3 8 7 2" xfId="9208"/>
    <cellStyle name="20% - Accent3 8 8" xfId="7037"/>
    <cellStyle name="20% - Accent3 9" xfId="1426"/>
    <cellStyle name="20% - Accent3 9 2" xfId="4853"/>
    <cellStyle name="20% - Accent3 9 2 2" xfId="9190"/>
    <cellStyle name="20% - Accent3 9 3" xfId="7018"/>
    <cellStyle name="20% - Accent4" xfId="4137" builtinId="42" customBuiltin="1"/>
    <cellStyle name="20% - Accent4 10" xfId="984"/>
    <cellStyle name="20% - Accent4 10 2" xfId="5184"/>
    <cellStyle name="20% - Accent4 10 2 2" xfId="9331"/>
    <cellStyle name="20% - Accent4 10 3" xfId="7167"/>
    <cellStyle name="20% - Accent4 11" xfId="6323"/>
    <cellStyle name="20% - Accent4 12" xfId="11539"/>
    <cellStyle name="20% - Accent4 13" xfId="12209"/>
    <cellStyle name="20% - Accent4 14" xfId="10397"/>
    <cellStyle name="20% - Accent4 2" xfId="136"/>
    <cellStyle name="20% - Accent4 2 2" xfId="198"/>
    <cellStyle name="20% - Accent4 2 2 2" xfId="1008"/>
    <cellStyle name="20% - Accent4 2 2 3" xfId="1304"/>
    <cellStyle name="20% - Accent4 2 2 3 2" xfId="4854"/>
    <cellStyle name="20% - Accent4 2 2 3 2 2" xfId="9191"/>
    <cellStyle name="20% - Accent4 2 2 3 3" xfId="7019"/>
    <cellStyle name="20% - Accent4 2 2 4" xfId="2176"/>
    <cellStyle name="20% - Accent4 2 2 4 2" xfId="5390"/>
    <cellStyle name="20% - Accent4 2 2 4 3" xfId="5119"/>
    <cellStyle name="20% - Accent4 2 2 4 3 2" xfId="9316"/>
    <cellStyle name="20% - Accent4 2 2 4 4" xfId="7151"/>
    <cellStyle name="20% - Accent4 2 2 5" xfId="1520"/>
    <cellStyle name="20% - Accent4 2 2 6" xfId="3023"/>
    <cellStyle name="20% - Accent4 2 2 7" xfId="12169"/>
    <cellStyle name="20% - Accent4 2 3" xfId="1638"/>
    <cellStyle name="20% - Accent4 2 3 2" xfId="5322"/>
    <cellStyle name="20% - Accent4 2 3 2 2" xfId="7228"/>
    <cellStyle name="20% - Accent4 2 3 3" xfId="5085"/>
    <cellStyle name="20% - Accent4 2 3 3 2" xfId="9303"/>
    <cellStyle name="20% - Accent4 2 3 4" xfId="7128"/>
    <cellStyle name="20% - Accent4 2 3 5" xfId="11228"/>
    <cellStyle name="20% - Accent4 2 4" xfId="3022"/>
    <cellStyle name="20% - Accent4 2 4 2" xfId="5046"/>
    <cellStyle name="20% - Accent4 2 4 2 2" xfId="9278"/>
    <cellStyle name="20% - Accent4 2 4 3" xfId="7103"/>
    <cellStyle name="20% - Accent4 2 4 4" xfId="10230"/>
    <cellStyle name="20% - Accent4 2 4 5" xfId="11317"/>
    <cellStyle name="20% - Accent4 3" xfId="261"/>
    <cellStyle name="20% - Accent4 3 2" xfId="325"/>
    <cellStyle name="20% - Accent4 3 2 10" xfId="11186"/>
    <cellStyle name="20% - Accent4 3 2 2" xfId="440"/>
    <cellStyle name="20% - Accent4 3 2 2 2" xfId="677"/>
    <cellStyle name="20% - Accent4 3 2 2 2 2" xfId="4580"/>
    <cellStyle name="20% - Accent4 3 2 2 2 2 2" xfId="8926"/>
    <cellStyle name="20% - Accent4 3 2 2 2 3" xfId="6755"/>
    <cellStyle name="20% - Accent4 3 2 2 3" xfId="732"/>
    <cellStyle name="20% - Accent4 3 2 2 3 2" xfId="4627"/>
    <cellStyle name="20% - Accent4 3 2 2 3 2 2" xfId="8973"/>
    <cellStyle name="20% - Accent4 3 2 2 3 3" xfId="6802"/>
    <cellStyle name="20% - Accent4 3 2 2 4" xfId="4343"/>
    <cellStyle name="20% - Accent4 3 2 2 4 2" xfId="8689"/>
    <cellStyle name="20% - Accent4 3 2 2 5" xfId="6518"/>
    <cellStyle name="20% - Accent4 3 2 2 6" xfId="10551"/>
    <cellStyle name="20% - Accent4 3 2 2 7" xfId="12315"/>
    <cellStyle name="20% - Accent4 3 2 3" xfId="562"/>
    <cellStyle name="20% - Accent4 3 2 3 2" xfId="4465"/>
    <cellStyle name="20% - Accent4 3 2 3 2 2" xfId="8811"/>
    <cellStyle name="20% - Accent4 3 2 3 3" xfId="6640"/>
    <cellStyle name="20% - Accent4 3 2 4" xfId="731"/>
    <cellStyle name="20% - Accent4 3 2 4 2" xfId="4626"/>
    <cellStyle name="20% - Accent4 3 2 4 2 2" xfId="8972"/>
    <cellStyle name="20% - Accent4 3 2 4 3" xfId="6801"/>
    <cellStyle name="20% - Accent4 3 2 5" xfId="2239"/>
    <cellStyle name="20% - Accent4 3 2 5 2" xfId="5450"/>
    <cellStyle name="20% - Accent4 3 2 5 2 2" xfId="7279"/>
    <cellStyle name="20% - Accent4 3 2 5 3" xfId="4856"/>
    <cellStyle name="20% - Accent4 3 2 5 3 2" xfId="9192"/>
    <cellStyle name="20% - Accent4 3 2 5 4" xfId="7020"/>
    <cellStyle name="20% - Accent4 3 2 6" xfId="1229"/>
    <cellStyle name="20% - Accent4 3 2 6 2" xfId="5295"/>
    <cellStyle name="20% - Accent4 3 2 6 2 2" xfId="9360"/>
    <cellStyle name="20% - Accent4 3 2 6 3" xfId="7207"/>
    <cellStyle name="20% - Accent4 3 2 7" xfId="3025"/>
    <cellStyle name="20% - Accent4 3 2 7 2" xfId="6078"/>
    <cellStyle name="20% - Accent4 3 2 7 2 2" xfId="9941"/>
    <cellStyle name="20% - Accent4 3 2 7 3" xfId="7897"/>
    <cellStyle name="20% - Accent4 3 2 8" xfId="4228"/>
    <cellStyle name="20% - Accent4 3 2 8 2" xfId="8574"/>
    <cellStyle name="20% - Accent4 3 2 9" xfId="6403"/>
    <cellStyle name="20% - Accent4 3 3" xfId="384"/>
    <cellStyle name="20% - Accent4 3 3 2" xfId="621"/>
    <cellStyle name="20% - Accent4 3 3 2 2" xfId="4524"/>
    <cellStyle name="20% - Accent4 3 3 2 2 2" xfId="8870"/>
    <cellStyle name="20% - Accent4 3 3 2 3" xfId="6699"/>
    <cellStyle name="20% - Accent4 3 3 3" xfId="733"/>
    <cellStyle name="20% - Accent4 3 3 3 2" xfId="4628"/>
    <cellStyle name="20% - Accent4 3 3 3 2 2" xfId="8974"/>
    <cellStyle name="20% - Accent4 3 3 3 3" xfId="6803"/>
    <cellStyle name="20% - Accent4 3 3 4" xfId="4287"/>
    <cellStyle name="20% - Accent4 3 3 4 2" xfId="8633"/>
    <cellStyle name="20% - Accent4 3 3 5" xfId="6462"/>
    <cellStyle name="20% - Accent4 3 4" xfId="504"/>
    <cellStyle name="20% - Accent4 3 4 2" xfId="2302"/>
    <cellStyle name="20% - Accent4 3 4 2 2" xfId="5509"/>
    <cellStyle name="20% - Accent4 3 4 2 2 2" xfId="7335"/>
    <cellStyle name="20% - Accent4 3 4 2 3" xfId="4945"/>
    <cellStyle name="20% - Accent4 3 4 2 3 2" xfId="9243"/>
    <cellStyle name="20% - Accent4 3 4 2 4" xfId="7071"/>
    <cellStyle name="20% - Accent4 3 4 3" xfId="1381"/>
    <cellStyle name="20% - Accent4 3 4 3 2" xfId="5306"/>
    <cellStyle name="20% - Accent4 3 4 3 2 2" xfId="9369"/>
    <cellStyle name="20% - Accent4 3 4 3 3" xfId="7216"/>
    <cellStyle name="20% - Accent4 3 4 4" xfId="3026"/>
    <cellStyle name="20% - Accent4 3 4 4 2" xfId="6079"/>
    <cellStyle name="20% - Accent4 3 4 4 2 2" xfId="9942"/>
    <cellStyle name="20% - Accent4 3 4 4 3" xfId="7898"/>
    <cellStyle name="20% - Accent4 3 4 5" xfId="4407"/>
    <cellStyle name="20% - Accent4 3 4 5 2" xfId="8753"/>
    <cellStyle name="20% - Accent4 3 4 6" xfId="6582"/>
    <cellStyle name="20% - Accent4 3 4 7" xfId="10465"/>
    <cellStyle name="20% - Accent4 3 5" xfId="730"/>
    <cellStyle name="20% - Accent4 3 5 2" xfId="2337"/>
    <cellStyle name="20% - Accent4 3 5 2 2" xfId="5542"/>
    <cellStyle name="20% - Accent4 3 5 2 2 2" xfId="7363"/>
    <cellStyle name="20% - Accent4 3 5 2 3" xfId="4892"/>
    <cellStyle name="20% - Accent4 3 5 3" xfId="1113"/>
    <cellStyle name="20% - Accent4 3 5 4" xfId="3027"/>
    <cellStyle name="20% - Accent4 3 5 5" xfId="4625"/>
    <cellStyle name="20% - Accent4 3 5 5 2" xfId="8971"/>
    <cellStyle name="20% - Accent4 3 5 6" xfId="6800"/>
    <cellStyle name="20% - Accent4 3 5 7" xfId="11381"/>
    <cellStyle name="20% - Accent4 3 6" xfId="4170"/>
    <cellStyle name="20% - Accent4 3 6 2" xfId="8516"/>
    <cellStyle name="20% - Accent4 3 7" xfId="6345"/>
    <cellStyle name="20% - Accent4 4" xfId="297"/>
    <cellStyle name="20% - Accent4 4 2" xfId="412"/>
    <cellStyle name="20% - Accent4 4 2 2" xfId="649"/>
    <cellStyle name="20% - Accent4 4 2 2 2" xfId="4552"/>
    <cellStyle name="20% - Accent4 4 2 2 2 2" xfId="8898"/>
    <cellStyle name="20% - Accent4 4 2 2 3" xfId="6727"/>
    <cellStyle name="20% - Accent4 4 2 2 4" xfId="10223"/>
    <cellStyle name="20% - Accent4 4 2 2 5" xfId="11178"/>
    <cellStyle name="20% - Accent4 4 2 3" xfId="735"/>
    <cellStyle name="20% - Accent4 4 2 3 2" xfId="4630"/>
    <cellStyle name="20% - Accent4 4 2 3 2 2" xfId="8976"/>
    <cellStyle name="20% - Accent4 4 2 3 3" xfId="6805"/>
    <cellStyle name="20% - Accent4 4 2 4" xfId="2271"/>
    <cellStyle name="20% - Accent4 4 2 4 2" xfId="5482"/>
    <cellStyle name="20% - Accent4 4 2 4 2 2" xfId="7311"/>
    <cellStyle name="20% - Accent4 4 2 4 3" xfId="4834"/>
    <cellStyle name="20% - Accent4 4 2 4 3 2" xfId="9179"/>
    <cellStyle name="20% - Accent4 4 2 4 4" xfId="7008"/>
    <cellStyle name="20% - Accent4 4 2 5" xfId="1340"/>
    <cellStyle name="20% - Accent4 4 2 5 2" xfId="5302"/>
    <cellStyle name="20% - Accent4 4 2 5 2 2" xfId="9365"/>
    <cellStyle name="20% - Accent4 4 2 5 3" xfId="7212"/>
    <cellStyle name="20% - Accent4 4 2 6" xfId="3029"/>
    <cellStyle name="20% - Accent4 4 2 6 2" xfId="6081"/>
    <cellStyle name="20% - Accent4 4 2 6 2 2" xfId="9944"/>
    <cellStyle name="20% - Accent4 4 2 6 3" xfId="7900"/>
    <cellStyle name="20% - Accent4 4 2 7" xfId="4315"/>
    <cellStyle name="20% - Accent4 4 2 7 2" xfId="8661"/>
    <cellStyle name="20% - Accent4 4 2 8" xfId="6490"/>
    <cellStyle name="20% - Accent4 4 2 9" xfId="11891"/>
    <cellStyle name="20% - Accent4 4 3" xfId="534"/>
    <cellStyle name="20% - Accent4 4 3 2" xfId="4437"/>
    <cellStyle name="20% - Accent4 4 3 2 2" xfId="8783"/>
    <cellStyle name="20% - Accent4 4 3 3" xfId="6612"/>
    <cellStyle name="20% - Accent4 4 4" xfId="734"/>
    <cellStyle name="20% - Accent4 4 4 2" xfId="4629"/>
    <cellStyle name="20% - Accent4 4 4 2 2" xfId="8975"/>
    <cellStyle name="20% - Accent4 4 4 3" xfId="6804"/>
    <cellStyle name="20% - Accent4 4 4 4" xfId="10760"/>
    <cellStyle name="20% - Accent4 4 4 5" xfId="10234"/>
    <cellStyle name="20% - Accent4 4 5" xfId="1343"/>
    <cellStyle name="20% - Accent4 4 5 2" xfId="4895"/>
    <cellStyle name="20% - Accent4 4 5 2 2" xfId="9213"/>
    <cellStyle name="20% - Accent4 4 5 3" xfId="7043"/>
    <cellStyle name="20% - Accent4 4 6" xfId="3028"/>
    <cellStyle name="20% - Accent4 4 6 2" xfId="6080"/>
    <cellStyle name="20% - Accent4 4 6 2 2" xfId="9943"/>
    <cellStyle name="20% - Accent4 4 6 3" xfId="7899"/>
    <cellStyle name="20% - Accent4 4 7" xfId="4200"/>
    <cellStyle name="20% - Accent4 4 7 2" xfId="8546"/>
    <cellStyle name="20% - Accent4 4 8" xfId="6375"/>
    <cellStyle name="20% - Accent4 5" xfId="355"/>
    <cellStyle name="20% - Accent4 5 2" xfId="592"/>
    <cellStyle name="20% - Accent4 5 2 2" xfId="2317"/>
    <cellStyle name="20% - Accent4 5 2 2 2" xfId="5522"/>
    <cellStyle name="20% - Accent4 5 2 2 2 2" xfId="7348"/>
    <cellStyle name="20% - Accent4 5 2 2 3" xfId="4899"/>
    <cellStyle name="20% - Accent4 5 2 2 3 2" xfId="9215"/>
    <cellStyle name="20% - Accent4 5 2 2 4" xfId="7045"/>
    <cellStyle name="20% - Accent4 5 2 3" xfId="1537"/>
    <cellStyle name="20% - Accent4 5 2 3 2" xfId="5315"/>
    <cellStyle name="20% - Accent4 5 2 3 2 2" xfId="9376"/>
    <cellStyle name="20% - Accent4 5 2 3 3" xfId="7223"/>
    <cellStyle name="20% - Accent4 5 2 4" xfId="3031"/>
    <cellStyle name="20% - Accent4 5 2 4 2" xfId="6083"/>
    <cellStyle name="20% - Accent4 5 2 4 2 2" xfId="9946"/>
    <cellStyle name="20% - Accent4 5 2 4 3" xfId="7902"/>
    <cellStyle name="20% - Accent4 5 2 5" xfId="4495"/>
    <cellStyle name="20% - Accent4 5 2 5 2" xfId="8841"/>
    <cellStyle name="20% - Accent4 5 2 6" xfId="6670"/>
    <cellStyle name="20% - Accent4 5 2 7" xfId="11326"/>
    <cellStyle name="20% - Accent4 5 3" xfId="736"/>
    <cellStyle name="20% - Accent4 5 3 2" xfId="4631"/>
    <cellStyle name="20% - Accent4 5 3 2 2" xfId="8977"/>
    <cellStyle name="20% - Accent4 5 3 3" xfId="6806"/>
    <cellStyle name="20% - Accent4 5 4" xfId="1379"/>
    <cellStyle name="20% - Accent4 5 4 2" xfId="4905"/>
    <cellStyle name="20% - Accent4 5 4 2 2" xfId="9220"/>
    <cellStyle name="20% - Accent4 5 4 3" xfId="7050"/>
    <cellStyle name="20% - Accent4 5 5" xfId="3030"/>
    <cellStyle name="20% - Accent4 5 5 2" xfId="6082"/>
    <cellStyle name="20% - Accent4 5 5 2 2" xfId="9945"/>
    <cellStyle name="20% - Accent4 5 5 3" xfId="7901"/>
    <cellStyle name="20% - Accent4 5 6" xfId="4258"/>
    <cellStyle name="20% - Accent4 5 6 2" xfId="8604"/>
    <cellStyle name="20% - Accent4 5 7" xfId="6433"/>
    <cellStyle name="20% - Accent4 6" xfId="471"/>
    <cellStyle name="20% - Accent4 6 2" xfId="4377"/>
    <cellStyle name="20% - Accent4 6 2 2" xfId="8723"/>
    <cellStyle name="20% - Accent4 6 3" xfId="6552"/>
    <cellStyle name="20% - Accent4 7" xfId="729"/>
    <cellStyle name="20% - Accent4 7 2" xfId="2336"/>
    <cellStyle name="20% - Accent4 7 2 2" xfId="5541"/>
    <cellStyle name="20% - Accent4 7 2 2 2" xfId="7362"/>
    <cellStyle name="20% - Accent4 7 2 3" xfId="4872"/>
    <cellStyle name="20% - Accent4 7 2 3 2" xfId="9203"/>
    <cellStyle name="20% - Accent4 7 2 4" xfId="7031"/>
    <cellStyle name="20% - Accent4 7 3" xfId="1505"/>
    <cellStyle name="20% - Accent4 7 3 2" xfId="5311"/>
    <cellStyle name="20% - Accent4 7 3 2 2" xfId="9373"/>
    <cellStyle name="20% - Accent4 7 3 3" xfId="7220"/>
    <cellStyle name="20% - Accent4 7 4" xfId="3032"/>
    <cellStyle name="20% - Accent4 7 4 2" xfId="6084"/>
    <cellStyle name="20% - Accent4 7 4 2 2" xfId="9947"/>
    <cellStyle name="20% - Accent4 7 4 3" xfId="7903"/>
    <cellStyle name="20% - Accent4 7 5" xfId="4624"/>
    <cellStyle name="20% - Accent4 7 5 2" xfId="8970"/>
    <cellStyle name="20% - Accent4 7 6" xfId="6799"/>
    <cellStyle name="20% - Accent4 7 7" xfId="10478"/>
    <cellStyle name="20% - Accent4 8" xfId="45"/>
    <cellStyle name="20% - Accent4 8 2" xfId="2122"/>
    <cellStyle name="20% - Accent4 8 2 2" xfId="5337"/>
    <cellStyle name="20% - Accent4 8 2 2 2" xfId="9389"/>
    <cellStyle name="20% - Accent4 8 2 3" xfId="7240"/>
    <cellStyle name="20% - Accent4 8 2 4" xfId="10423"/>
    <cellStyle name="20% - Accent4 8 2 5" xfId="10725"/>
    <cellStyle name="20% - Accent4 8 3" xfId="1509"/>
    <cellStyle name="20% - Accent4 8 3 2" xfId="5313"/>
    <cellStyle name="20% - Accent4 8 3 2 2" xfId="9375"/>
    <cellStyle name="20% - Accent4 8 3 3" xfId="7222"/>
    <cellStyle name="20% - Accent4 8 4" xfId="3033"/>
    <cellStyle name="20% - Accent4 8 4 2" xfId="6085"/>
    <cellStyle name="20% - Accent4 8 4 2 2" xfId="9948"/>
    <cellStyle name="20% - Accent4 8 4 3" xfId="7904"/>
    <cellStyle name="20% - Accent4 8 5" xfId="5266"/>
    <cellStyle name="20% - Accent4 8 5 2" xfId="7185"/>
    <cellStyle name="20% - Accent4 8 6" xfId="4851"/>
    <cellStyle name="20% - Accent4 8 6 2" xfId="9189"/>
    <cellStyle name="20% - Accent4 8 7" xfId="7017"/>
    <cellStyle name="20% - Accent4 9" xfId="1085"/>
    <cellStyle name="20% - Accent4 9 2" xfId="4894"/>
    <cellStyle name="20% - Accent4 9 2 2" xfId="9212"/>
    <cellStyle name="20% - Accent4 9 3" xfId="7042"/>
    <cellStyle name="20% - Accent5" xfId="4140" builtinId="46" customBuiltin="1"/>
    <cellStyle name="20% - Accent5 10" xfId="6325"/>
    <cellStyle name="20% - Accent5 11" xfId="11543"/>
    <cellStyle name="20% - Accent5 12" xfId="10518"/>
    <cellStyle name="20% - Accent5 13" xfId="11134"/>
    <cellStyle name="20% - Accent5 2" xfId="112"/>
    <cellStyle name="20% - Accent5 2 2" xfId="199"/>
    <cellStyle name="20% - Accent5 2 2 2" xfId="2177"/>
    <cellStyle name="20% - Accent5 2 2 2 2" xfId="3641"/>
    <cellStyle name="20% - Accent5 2 2 2 3" xfId="5391"/>
    <cellStyle name="20% - Accent5 2 2 2 4" xfId="5121"/>
    <cellStyle name="20% - Accent5 2 2 2 4 2" xfId="9318"/>
    <cellStyle name="20% - Accent5 2 2 2 5" xfId="7153"/>
    <cellStyle name="20% - Accent5 2 2 3" xfId="1453"/>
    <cellStyle name="20% - Accent5 2 2 4" xfId="3034"/>
    <cellStyle name="20% - Accent5 2 2 5" xfId="3959"/>
    <cellStyle name="20% - Accent5 2 2 6" xfId="11335"/>
    <cellStyle name="20% - Accent5 2 3" xfId="1138"/>
    <cellStyle name="20% - Accent5 2 3 2" xfId="3707"/>
    <cellStyle name="20% - Accent5 2 3 2 2" xfId="6215"/>
    <cellStyle name="20% - Accent5 2 3 2 2 2" xfId="10077"/>
    <cellStyle name="20% - Accent5 2 3 2 3" xfId="8033"/>
    <cellStyle name="20% - Accent5 2 3 2 4" xfId="10324"/>
    <cellStyle name="20% - Accent5 2 3 2 5" xfId="11401"/>
    <cellStyle name="20% - Accent5 2 3 3" xfId="4836"/>
    <cellStyle name="20% - Accent5 2 3 3 2" xfId="9180"/>
    <cellStyle name="20% - Accent5 2 3 4" xfId="7009"/>
    <cellStyle name="20% - Accent5 2 4" xfId="11152"/>
    <cellStyle name="20% - Accent5 2 5" xfId="13608"/>
    <cellStyle name="20% - Accent5 3" xfId="269"/>
    <cellStyle name="20% - Accent5 3 2" xfId="327"/>
    <cellStyle name="20% - Accent5 3 2 2" xfId="442"/>
    <cellStyle name="20% - Accent5 3 2 2 2" xfId="679"/>
    <cellStyle name="20% - Accent5 3 2 2 2 2" xfId="3438"/>
    <cellStyle name="20% - Accent5 3 2 2 2 2 2" xfId="6149"/>
    <cellStyle name="20% - Accent5 3 2 2 2 2 2 2" xfId="10012"/>
    <cellStyle name="20% - Accent5 3 2 2 2 2 3" xfId="7970"/>
    <cellStyle name="20% - Accent5 3 2 2 2 3" xfId="4582"/>
    <cellStyle name="20% - Accent5 3 2 2 2 3 2" xfId="8928"/>
    <cellStyle name="20% - Accent5 3 2 2 2 4" xfId="6757"/>
    <cellStyle name="20% - Accent5 3 2 2 3" xfId="740"/>
    <cellStyle name="20% - Accent5 3 2 2 3 2" xfId="3963"/>
    <cellStyle name="20% - Accent5 3 2 2 3 2 2" xfId="6259"/>
    <cellStyle name="20% - Accent5 3 2 2 3 2 2 2" xfId="10120"/>
    <cellStyle name="20% - Accent5 3 2 2 3 2 3" xfId="8076"/>
    <cellStyle name="20% - Accent5 3 2 2 3 3" xfId="4635"/>
    <cellStyle name="20% - Accent5 3 2 2 3 3 2" xfId="8981"/>
    <cellStyle name="20% - Accent5 3 2 2 3 4" xfId="6810"/>
    <cellStyle name="20% - Accent5 3 2 2 4" xfId="3694"/>
    <cellStyle name="20% - Accent5 3 2 2 4 2" xfId="6213"/>
    <cellStyle name="20% - Accent5 3 2 2 4 2 2" xfId="10075"/>
    <cellStyle name="20% - Accent5 3 2 2 4 3" xfId="8031"/>
    <cellStyle name="20% - Accent5 3 2 2 5" xfId="4345"/>
    <cellStyle name="20% - Accent5 3 2 2 5 2" xfId="8691"/>
    <cellStyle name="20% - Accent5 3 2 2 6" xfId="6520"/>
    <cellStyle name="20% - Accent5 3 2 3" xfId="564"/>
    <cellStyle name="20% - Accent5 3 2 3 2" xfId="3732"/>
    <cellStyle name="20% - Accent5 3 2 3 2 2" xfId="6218"/>
    <cellStyle name="20% - Accent5 3 2 3 2 2 2" xfId="10080"/>
    <cellStyle name="20% - Accent5 3 2 3 2 3" xfId="8036"/>
    <cellStyle name="20% - Accent5 3 2 3 3" xfId="4467"/>
    <cellStyle name="20% - Accent5 3 2 3 3 2" xfId="8813"/>
    <cellStyle name="20% - Accent5 3 2 3 4" xfId="6642"/>
    <cellStyle name="20% - Accent5 3 2 4" xfId="739"/>
    <cellStyle name="20% - Accent5 3 2 4 2" xfId="3883"/>
    <cellStyle name="20% - Accent5 3 2 4 2 2" xfId="6245"/>
    <cellStyle name="20% - Accent5 3 2 4 2 2 2" xfId="10106"/>
    <cellStyle name="20% - Accent5 3 2 4 2 3" xfId="8062"/>
    <cellStyle name="20% - Accent5 3 2 4 3" xfId="4634"/>
    <cellStyle name="20% - Accent5 3 2 4 3 2" xfId="8980"/>
    <cellStyle name="20% - Accent5 3 2 4 4" xfId="6809"/>
    <cellStyle name="20% - Accent5 3 2 5" xfId="3989"/>
    <cellStyle name="20% - Accent5 3 2 5 2" xfId="6265"/>
    <cellStyle name="20% - Accent5 3 2 5 2 2" xfId="10126"/>
    <cellStyle name="20% - Accent5 3 2 5 3" xfId="8082"/>
    <cellStyle name="20% - Accent5 3 2 6" xfId="4230"/>
    <cellStyle name="20% - Accent5 3 2 6 2" xfId="8576"/>
    <cellStyle name="20% - Accent5 3 2 7" xfId="6405"/>
    <cellStyle name="20% - Accent5 3 3" xfId="386"/>
    <cellStyle name="20% - Accent5 3 3 2" xfId="623"/>
    <cellStyle name="20% - Accent5 3 3 2 2" xfId="3599"/>
    <cellStyle name="20% - Accent5 3 3 2 2 2" xfId="6195"/>
    <cellStyle name="20% - Accent5 3 3 2 2 2 2" xfId="10057"/>
    <cellStyle name="20% - Accent5 3 3 2 2 3" xfId="8013"/>
    <cellStyle name="20% - Accent5 3 3 2 3" xfId="4526"/>
    <cellStyle name="20% - Accent5 3 3 2 3 2" xfId="8872"/>
    <cellStyle name="20% - Accent5 3 3 2 4" xfId="6701"/>
    <cellStyle name="20% - Accent5 3 3 3" xfId="741"/>
    <cellStyle name="20% - Accent5 3 3 3 2" xfId="3916"/>
    <cellStyle name="20% - Accent5 3 3 3 2 2" xfId="6252"/>
    <cellStyle name="20% - Accent5 3 3 3 2 2 2" xfId="10113"/>
    <cellStyle name="20% - Accent5 3 3 3 2 3" xfId="8069"/>
    <cellStyle name="20% - Accent5 3 3 3 3" xfId="4636"/>
    <cellStyle name="20% - Accent5 3 3 3 3 2" xfId="8982"/>
    <cellStyle name="20% - Accent5 3 3 3 4" xfId="6811"/>
    <cellStyle name="20% - Accent5 3 3 4" xfId="3793"/>
    <cellStyle name="20% - Accent5 3 3 4 2" xfId="6229"/>
    <cellStyle name="20% - Accent5 3 3 4 2 2" xfId="10090"/>
    <cellStyle name="20% - Accent5 3 3 4 3" xfId="8046"/>
    <cellStyle name="20% - Accent5 3 3 5" xfId="4289"/>
    <cellStyle name="20% - Accent5 3 3 5 2" xfId="8635"/>
    <cellStyle name="20% - Accent5 3 3 6" xfId="6464"/>
    <cellStyle name="20% - Accent5 3 4" xfId="508"/>
    <cellStyle name="20% - Accent5 3 4 2" xfId="3937"/>
    <cellStyle name="20% - Accent5 3 4 2 2" xfId="6254"/>
    <cellStyle name="20% - Accent5 3 4 2 2 2" xfId="10115"/>
    <cellStyle name="20% - Accent5 3 4 2 3" xfId="8071"/>
    <cellStyle name="20% - Accent5 3 4 3" xfId="4411"/>
    <cellStyle name="20% - Accent5 3 4 3 2" xfId="8757"/>
    <cellStyle name="20% - Accent5 3 4 4" xfId="6586"/>
    <cellStyle name="20% - Accent5 3 5" xfId="738"/>
    <cellStyle name="20% - Accent5 3 5 2" xfId="3366"/>
    <cellStyle name="20% - Accent5 3 5 2 2" xfId="6135"/>
    <cellStyle name="20% - Accent5 3 5 2 2 2" xfId="9998"/>
    <cellStyle name="20% - Accent5 3 5 2 3" xfId="7955"/>
    <cellStyle name="20% - Accent5 3 5 3" xfId="4633"/>
    <cellStyle name="20% - Accent5 3 5 3 2" xfId="8979"/>
    <cellStyle name="20% - Accent5 3 5 4" xfId="6808"/>
    <cellStyle name="20% - Accent5 3 6" xfId="3721"/>
    <cellStyle name="20% - Accent5 3 6 2" xfId="6217"/>
    <cellStyle name="20% - Accent5 3 6 2 2" xfId="10079"/>
    <cellStyle name="20% - Accent5 3 6 3" xfId="8035"/>
    <cellStyle name="20% - Accent5 3 7" xfId="4174"/>
    <cellStyle name="20% - Accent5 3 7 2" xfId="8520"/>
    <cellStyle name="20% - Accent5 3 8" xfId="6349"/>
    <cellStyle name="20% - Accent5 4" xfId="299"/>
    <cellStyle name="20% - Accent5 4 2" xfId="414"/>
    <cellStyle name="20% - Accent5 4 2 2" xfId="651"/>
    <cellStyle name="20% - Accent5 4 2 2 2" xfId="3787"/>
    <cellStyle name="20% - Accent5 4 2 2 2 2" xfId="6228"/>
    <cellStyle name="20% - Accent5 4 2 2 2 2 2" xfId="10089"/>
    <cellStyle name="20% - Accent5 4 2 2 2 3" xfId="8045"/>
    <cellStyle name="20% - Accent5 4 2 2 3" xfId="4554"/>
    <cellStyle name="20% - Accent5 4 2 2 3 2" xfId="8900"/>
    <cellStyle name="20% - Accent5 4 2 2 4" xfId="6729"/>
    <cellStyle name="20% - Accent5 4 2 3" xfId="743"/>
    <cellStyle name="20% - Accent5 4 2 3 2" xfId="3811"/>
    <cellStyle name="20% - Accent5 4 2 3 2 2" xfId="6233"/>
    <cellStyle name="20% - Accent5 4 2 3 2 2 2" xfId="10094"/>
    <cellStyle name="20% - Accent5 4 2 3 2 3" xfId="8050"/>
    <cellStyle name="20% - Accent5 4 2 3 3" xfId="4638"/>
    <cellStyle name="20% - Accent5 4 2 3 3 2" xfId="8984"/>
    <cellStyle name="20% - Accent5 4 2 3 4" xfId="6813"/>
    <cellStyle name="20% - Accent5 4 2 4" xfId="3697"/>
    <cellStyle name="20% - Accent5 4 2 4 2" xfId="6214"/>
    <cellStyle name="20% - Accent5 4 2 4 2 2" xfId="10076"/>
    <cellStyle name="20% - Accent5 4 2 4 3" xfId="8032"/>
    <cellStyle name="20% - Accent5 4 2 5" xfId="4317"/>
    <cellStyle name="20% - Accent5 4 2 5 2" xfId="8663"/>
    <cellStyle name="20% - Accent5 4 2 6" xfId="6492"/>
    <cellStyle name="20% - Accent5 4 3" xfId="536"/>
    <cellStyle name="20% - Accent5 4 3 2" xfId="3876"/>
    <cellStyle name="20% - Accent5 4 3 2 2" xfId="6243"/>
    <cellStyle name="20% - Accent5 4 3 2 2 2" xfId="10104"/>
    <cellStyle name="20% - Accent5 4 3 2 3" xfId="8060"/>
    <cellStyle name="20% - Accent5 4 3 3" xfId="4439"/>
    <cellStyle name="20% - Accent5 4 3 3 2" xfId="8785"/>
    <cellStyle name="20% - Accent5 4 3 4" xfId="6614"/>
    <cellStyle name="20% - Accent5 4 4" xfId="742"/>
    <cellStyle name="20% - Accent5 4 4 2" xfId="3530"/>
    <cellStyle name="20% - Accent5 4 4 2 2" xfId="6175"/>
    <cellStyle name="20% - Accent5 4 4 2 2 2" xfId="10037"/>
    <cellStyle name="20% - Accent5 4 4 2 3" xfId="7994"/>
    <cellStyle name="20% - Accent5 4 4 3" xfId="4637"/>
    <cellStyle name="20% - Accent5 4 4 3 2" xfId="8983"/>
    <cellStyle name="20% - Accent5 4 4 4" xfId="6812"/>
    <cellStyle name="20% - Accent5 4 5" xfId="3985"/>
    <cellStyle name="20% - Accent5 4 5 2" xfId="6263"/>
    <cellStyle name="20% - Accent5 4 5 2 2" xfId="10124"/>
    <cellStyle name="20% - Accent5 4 5 3" xfId="8080"/>
    <cellStyle name="20% - Accent5 4 6" xfId="4202"/>
    <cellStyle name="20% - Accent5 4 6 2" xfId="8548"/>
    <cellStyle name="20% - Accent5 4 7" xfId="6377"/>
    <cellStyle name="20% - Accent5 5" xfId="357"/>
    <cellStyle name="20% - Accent5 5 2" xfId="594"/>
    <cellStyle name="20% - Accent5 5 2 2" xfId="4022"/>
    <cellStyle name="20% - Accent5 5 2 2 2" xfId="6277"/>
    <cellStyle name="20% - Accent5 5 2 2 2 2" xfId="10138"/>
    <cellStyle name="20% - Accent5 5 2 2 3" xfId="8094"/>
    <cellStyle name="20% - Accent5 5 2 3" xfId="4497"/>
    <cellStyle name="20% - Accent5 5 2 3 2" xfId="8843"/>
    <cellStyle name="20% - Accent5 5 2 4" xfId="6672"/>
    <cellStyle name="20% - Accent5 5 3" xfId="744"/>
    <cellStyle name="20% - Accent5 5 3 2" xfId="3451"/>
    <cellStyle name="20% - Accent5 5 3 2 2" xfId="6153"/>
    <cellStyle name="20% - Accent5 5 3 2 2 2" xfId="10016"/>
    <cellStyle name="20% - Accent5 5 3 2 3" xfId="7974"/>
    <cellStyle name="20% - Accent5 5 3 3" xfId="4639"/>
    <cellStyle name="20% - Accent5 5 3 3 2" xfId="8985"/>
    <cellStyle name="20% - Accent5 5 3 4" xfId="6814"/>
    <cellStyle name="20% - Accent5 5 4" xfId="3947"/>
    <cellStyle name="20% - Accent5 5 4 2" xfId="6255"/>
    <cellStyle name="20% - Accent5 5 4 2 2" xfId="10116"/>
    <cellStyle name="20% - Accent5 5 4 3" xfId="8072"/>
    <cellStyle name="20% - Accent5 5 5" xfId="4260"/>
    <cellStyle name="20% - Accent5 5 5 2" xfId="8606"/>
    <cellStyle name="20% - Accent5 5 6" xfId="6435"/>
    <cellStyle name="20% - Accent5 6" xfId="473"/>
    <cellStyle name="20% - Accent5 6 2" xfId="3394"/>
    <cellStyle name="20% - Accent5 6 2 2" xfId="6143"/>
    <cellStyle name="20% - Accent5 6 2 2 2" xfId="10006"/>
    <cellStyle name="20% - Accent5 6 2 3" xfId="7963"/>
    <cellStyle name="20% - Accent5 6 3" xfId="4379"/>
    <cellStyle name="20% - Accent5 6 3 2" xfId="8725"/>
    <cellStyle name="20% - Accent5 6 4" xfId="6554"/>
    <cellStyle name="20% - Accent5 7" xfId="737"/>
    <cellStyle name="20% - Accent5 7 2" xfId="3736"/>
    <cellStyle name="20% - Accent5 7 2 2" xfId="6219"/>
    <cellStyle name="20% - Accent5 7 2 2 2" xfId="10081"/>
    <cellStyle name="20% - Accent5 7 2 3" xfId="8037"/>
    <cellStyle name="20% - Accent5 7 3" xfId="4632"/>
    <cellStyle name="20% - Accent5 7 3 2" xfId="8978"/>
    <cellStyle name="20% - Accent5 7 4" xfId="6807"/>
    <cellStyle name="20% - Accent5 8" xfId="49"/>
    <cellStyle name="20% - Accent5 8 2" xfId="3951"/>
    <cellStyle name="20% - Accent5 8 2 2" xfId="6256"/>
    <cellStyle name="20% - Accent5 8 2 2 2" xfId="10117"/>
    <cellStyle name="20% - Accent5 8 2 3" xfId="8073"/>
    <cellStyle name="20% - Accent5 8 3" xfId="5256"/>
    <cellStyle name="20% - Accent5 8 3 2" xfId="9339"/>
    <cellStyle name="20% - Accent5 8 4" xfId="7179"/>
    <cellStyle name="20% - Accent5 9" xfId="3993"/>
    <cellStyle name="20% - Accent5 9 2" xfId="6267"/>
    <cellStyle name="20% - Accent5 9 2 2" xfId="10128"/>
    <cellStyle name="20% - Accent5 9 3" xfId="8084"/>
    <cellStyle name="20% - Accent6" xfId="4143" builtinId="50" customBuiltin="1"/>
    <cellStyle name="20% - Accent6 10" xfId="11547"/>
    <cellStyle name="20% - Accent6 11" xfId="10427"/>
    <cellStyle name="20% - Accent6 12" xfId="11456"/>
    <cellStyle name="20% - Accent6 2" xfId="170"/>
    <cellStyle name="20% - Accent6 2 2" xfId="200"/>
    <cellStyle name="20% - Accent6 2 2 2" xfId="2178"/>
    <cellStyle name="20% - Accent6 2 2 2 2" xfId="5392"/>
    <cellStyle name="20% - Accent6 2 2 2 3" xfId="5123"/>
    <cellStyle name="20% - Accent6 2 2 2 3 2" xfId="9320"/>
    <cellStyle name="20% - Accent6 2 2 2 4" xfId="7155"/>
    <cellStyle name="20% - Accent6 2 2 3" xfId="1712"/>
    <cellStyle name="20% - Accent6 2 2 4" xfId="3035"/>
    <cellStyle name="20% - Accent6 2 2 5" xfId="12182"/>
    <cellStyle name="20% - Accent6 2 3" xfId="1041"/>
    <cellStyle name="20% - Accent6 2 3 2" xfId="5045"/>
    <cellStyle name="20% - Accent6 2 3 2 2" xfId="9277"/>
    <cellStyle name="20% - Accent6 2 3 3" xfId="7102"/>
    <cellStyle name="20% - Accent6 2 4" xfId="11204"/>
    <cellStyle name="20% - Accent6 2 5" xfId="10503"/>
    <cellStyle name="20% - Accent6 3" xfId="271"/>
    <cellStyle name="20% - Accent6 3 2" xfId="329"/>
    <cellStyle name="20% - Accent6 3 2 2" xfId="444"/>
    <cellStyle name="20% - Accent6 3 2 2 2" xfId="681"/>
    <cellStyle name="20% - Accent6 3 2 2 2 2" xfId="4584"/>
    <cellStyle name="20% - Accent6 3 2 2 2 2 2" xfId="8930"/>
    <cellStyle name="20% - Accent6 3 2 2 2 3" xfId="6759"/>
    <cellStyle name="20% - Accent6 3 2 2 3" xfId="748"/>
    <cellStyle name="20% - Accent6 3 2 2 3 2" xfId="4643"/>
    <cellStyle name="20% - Accent6 3 2 2 3 2 2" xfId="8989"/>
    <cellStyle name="20% - Accent6 3 2 2 3 3" xfId="6818"/>
    <cellStyle name="20% - Accent6 3 2 2 4" xfId="4347"/>
    <cellStyle name="20% - Accent6 3 2 2 4 2" xfId="8693"/>
    <cellStyle name="20% - Accent6 3 2 2 5" xfId="6522"/>
    <cellStyle name="20% - Accent6 3 2 3" xfId="566"/>
    <cellStyle name="20% - Accent6 3 2 3 2" xfId="4469"/>
    <cellStyle name="20% - Accent6 3 2 3 2 2" xfId="8815"/>
    <cellStyle name="20% - Accent6 3 2 3 3" xfId="6644"/>
    <cellStyle name="20% - Accent6 3 2 4" xfId="747"/>
    <cellStyle name="20% - Accent6 3 2 4 2" xfId="4642"/>
    <cellStyle name="20% - Accent6 3 2 4 2 2" xfId="8988"/>
    <cellStyle name="20% - Accent6 3 2 4 3" xfId="6817"/>
    <cellStyle name="20% - Accent6 3 2 5" xfId="4232"/>
    <cellStyle name="20% - Accent6 3 2 5 2" xfId="8578"/>
    <cellStyle name="20% - Accent6 3 2 6" xfId="6407"/>
    <cellStyle name="20% - Accent6 3 3" xfId="388"/>
    <cellStyle name="20% - Accent6 3 3 2" xfId="625"/>
    <cellStyle name="20% - Accent6 3 3 2 2" xfId="4528"/>
    <cellStyle name="20% - Accent6 3 3 2 2 2" xfId="8874"/>
    <cellStyle name="20% - Accent6 3 3 2 3" xfId="6703"/>
    <cellStyle name="20% - Accent6 3 3 3" xfId="749"/>
    <cellStyle name="20% - Accent6 3 3 3 2" xfId="4644"/>
    <cellStyle name="20% - Accent6 3 3 3 2 2" xfId="8990"/>
    <cellStyle name="20% - Accent6 3 3 3 3" xfId="6819"/>
    <cellStyle name="20% - Accent6 3 3 4" xfId="4291"/>
    <cellStyle name="20% - Accent6 3 3 4 2" xfId="8637"/>
    <cellStyle name="20% - Accent6 3 3 5" xfId="6466"/>
    <cellStyle name="20% - Accent6 3 4" xfId="510"/>
    <cellStyle name="20% - Accent6 3 4 2" xfId="4413"/>
    <cellStyle name="20% - Accent6 3 4 2 2" xfId="8759"/>
    <cellStyle name="20% - Accent6 3 4 3" xfId="6588"/>
    <cellStyle name="20% - Accent6 3 5" xfId="746"/>
    <cellStyle name="20% - Accent6 3 5 2" xfId="4641"/>
    <cellStyle name="20% - Accent6 3 5 2 2" xfId="8987"/>
    <cellStyle name="20% - Accent6 3 5 3" xfId="6816"/>
    <cellStyle name="20% - Accent6 3 6" xfId="4176"/>
    <cellStyle name="20% - Accent6 3 6 2" xfId="8522"/>
    <cellStyle name="20% - Accent6 3 7" xfId="6351"/>
    <cellStyle name="20% - Accent6 4" xfId="301"/>
    <cellStyle name="20% - Accent6 4 2" xfId="416"/>
    <cellStyle name="20% - Accent6 4 2 2" xfId="653"/>
    <cellStyle name="20% - Accent6 4 2 2 2" xfId="4556"/>
    <cellStyle name="20% - Accent6 4 2 2 2 2" xfId="8902"/>
    <cellStyle name="20% - Accent6 4 2 2 3" xfId="6731"/>
    <cellStyle name="20% - Accent6 4 2 3" xfId="751"/>
    <cellStyle name="20% - Accent6 4 2 3 2" xfId="4646"/>
    <cellStyle name="20% - Accent6 4 2 3 2 2" xfId="8992"/>
    <cellStyle name="20% - Accent6 4 2 3 3" xfId="6821"/>
    <cellStyle name="20% - Accent6 4 2 4" xfId="4319"/>
    <cellStyle name="20% - Accent6 4 2 4 2" xfId="8665"/>
    <cellStyle name="20% - Accent6 4 2 5" xfId="6494"/>
    <cellStyle name="20% - Accent6 4 3" xfId="538"/>
    <cellStyle name="20% - Accent6 4 3 2" xfId="4441"/>
    <cellStyle name="20% - Accent6 4 3 2 2" xfId="8787"/>
    <cellStyle name="20% - Accent6 4 3 3" xfId="6616"/>
    <cellStyle name="20% - Accent6 4 4" xfId="750"/>
    <cellStyle name="20% - Accent6 4 4 2" xfId="4645"/>
    <cellStyle name="20% - Accent6 4 4 2 2" xfId="8991"/>
    <cellStyle name="20% - Accent6 4 4 3" xfId="6820"/>
    <cellStyle name="20% - Accent6 4 5" xfId="4204"/>
    <cellStyle name="20% - Accent6 4 5 2" xfId="8550"/>
    <cellStyle name="20% - Accent6 4 6" xfId="6379"/>
    <cellStyle name="20% - Accent6 5" xfId="359"/>
    <cellStyle name="20% - Accent6 5 2" xfId="596"/>
    <cellStyle name="20% - Accent6 5 2 2" xfId="4499"/>
    <cellStyle name="20% - Accent6 5 2 2 2" xfId="8845"/>
    <cellStyle name="20% - Accent6 5 2 3" xfId="6674"/>
    <cellStyle name="20% - Accent6 5 3" xfId="752"/>
    <cellStyle name="20% - Accent6 5 3 2" xfId="4647"/>
    <cellStyle name="20% - Accent6 5 3 2 2" xfId="8993"/>
    <cellStyle name="20% - Accent6 5 3 3" xfId="6822"/>
    <cellStyle name="20% - Accent6 5 4" xfId="4262"/>
    <cellStyle name="20% - Accent6 5 4 2" xfId="8608"/>
    <cellStyle name="20% - Accent6 5 5" xfId="6437"/>
    <cellStyle name="20% - Accent6 6" xfId="475"/>
    <cellStyle name="20% - Accent6 6 2" xfId="4381"/>
    <cellStyle name="20% - Accent6 6 2 2" xfId="8727"/>
    <cellStyle name="20% - Accent6 6 3" xfId="6556"/>
    <cellStyle name="20% - Accent6 7" xfId="745"/>
    <cellStyle name="20% - Accent6 7 2" xfId="4640"/>
    <cellStyle name="20% - Accent6 7 2 2" xfId="8986"/>
    <cellStyle name="20% - Accent6 7 3" xfId="6815"/>
    <cellStyle name="20% - Accent6 8" xfId="53"/>
    <cellStyle name="20% - Accent6 8 2" xfId="5264"/>
    <cellStyle name="20% - Accent6 8 2 2" xfId="9342"/>
    <cellStyle name="20% - Accent6 8 3" xfId="7184"/>
    <cellStyle name="20% - Accent6 9" xfId="6327"/>
    <cellStyle name="40% - Accent1" xfId="4129" builtinId="31" customBuiltin="1"/>
    <cellStyle name="40% - Accent1 10" xfId="11528"/>
    <cellStyle name="40% - Accent1 11" xfId="11344"/>
    <cellStyle name="40% - Accent1 12" xfId="12068"/>
    <cellStyle name="40% - Accent1 2" xfId="168"/>
    <cellStyle name="40% - Accent1 2 2" xfId="201"/>
    <cellStyle name="40% - Accent1 2 2 2" xfId="2179"/>
    <cellStyle name="40% - Accent1 2 2 2 2" xfId="5393"/>
    <cellStyle name="40% - Accent1 2 2 2 3" xfId="5114"/>
    <cellStyle name="40% - Accent1 2 2 2 3 2" xfId="9311"/>
    <cellStyle name="40% - Accent1 2 2 2 4" xfId="7146"/>
    <cellStyle name="40% - Accent1 2 2 3" xfId="1111"/>
    <cellStyle name="40% - Accent1 2 2 4" xfId="3036"/>
    <cellStyle name="40% - Accent1 2 2 5" xfId="11890"/>
    <cellStyle name="40% - Accent1 2 3" xfId="1755"/>
    <cellStyle name="40% - Accent1 2 3 2" xfId="5040"/>
    <cellStyle name="40% - Accent1 2 3 2 2" xfId="9272"/>
    <cellStyle name="40% - Accent1 2 3 3" xfId="7097"/>
    <cellStyle name="40% - Accent1 2 4" xfId="12085"/>
    <cellStyle name="40% - Accent1 2 5" xfId="10300"/>
    <cellStyle name="40% - Accent1 3" xfId="248"/>
    <cellStyle name="40% - Accent1 3 2" xfId="320"/>
    <cellStyle name="40% - Accent1 3 2 2" xfId="435"/>
    <cellStyle name="40% - Accent1 3 2 2 2" xfId="672"/>
    <cellStyle name="40% - Accent1 3 2 2 2 2" xfId="4575"/>
    <cellStyle name="40% - Accent1 3 2 2 2 2 2" xfId="8921"/>
    <cellStyle name="40% - Accent1 3 2 2 2 3" xfId="6750"/>
    <cellStyle name="40% - Accent1 3 2 2 3" xfId="756"/>
    <cellStyle name="40% - Accent1 3 2 2 3 2" xfId="4651"/>
    <cellStyle name="40% - Accent1 3 2 2 3 2 2" xfId="8997"/>
    <cellStyle name="40% - Accent1 3 2 2 3 3" xfId="6826"/>
    <cellStyle name="40% - Accent1 3 2 2 4" xfId="4338"/>
    <cellStyle name="40% - Accent1 3 2 2 4 2" xfId="8684"/>
    <cellStyle name="40% - Accent1 3 2 2 5" xfId="6513"/>
    <cellStyle name="40% - Accent1 3 2 3" xfId="557"/>
    <cellStyle name="40% - Accent1 3 2 3 2" xfId="4460"/>
    <cellStyle name="40% - Accent1 3 2 3 2 2" xfId="8806"/>
    <cellStyle name="40% - Accent1 3 2 3 3" xfId="6635"/>
    <cellStyle name="40% - Accent1 3 2 4" xfId="755"/>
    <cellStyle name="40% - Accent1 3 2 4 2" xfId="4650"/>
    <cellStyle name="40% - Accent1 3 2 4 2 2" xfId="8996"/>
    <cellStyle name="40% - Accent1 3 2 4 3" xfId="6825"/>
    <cellStyle name="40% - Accent1 3 2 5" xfId="4223"/>
    <cellStyle name="40% - Accent1 3 2 5 2" xfId="8569"/>
    <cellStyle name="40% - Accent1 3 2 6" xfId="6398"/>
    <cellStyle name="40% - Accent1 3 3" xfId="379"/>
    <cellStyle name="40% - Accent1 3 3 2" xfId="616"/>
    <cellStyle name="40% - Accent1 3 3 2 2" xfId="4519"/>
    <cellStyle name="40% - Accent1 3 3 2 2 2" xfId="8865"/>
    <cellStyle name="40% - Accent1 3 3 2 3" xfId="6694"/>
    <cellStyle name="40% - Accent1 3 3 3" xfId="757"/>
    <cellStyle name="40% - Accent1 3 3 3 2" xfId="4652"/>
    <cellStyle name="40% - Accent1 3 3 3 2 2" xfId="8998"/>
    <cellStyle name="40% - Accent1 3 3 3 3" xfId="6827"/>
    <cellStyle name="40% - Accent1 3 3 4" xfId="4282"/>
    <cellStyle name="40% - Accent1 3 3 4 2" xfId="8628"/>
    <cellStyle name="40% - Accent1 3 3 5" xfId="6457"/>
    <cellStyle name="40% - Accent1 3 4" xfId="497"/>
    <cellStyle name="40% - Accent1 3 4 2" xfId="4400"/>
    <cellStyle name="40% - Accent1 3 4 2 2" xfId="8746"/>
    <cellStyle name="40% - Accent1 3 4 3" xfId="6575"/>
    <cellStyle name="40% - Accent1 3 5" xfId="754"/>
    <cellStyle name="40% - Accent1 3 5 2" xfId="4649"/>
    <cellStyle name="40% - Accent1 3 5 2 2" xfId="8995"/>
    <cellStyle name="40% - Accent1 3 5 3" xfId="6824"/>
    <cellStyle name="40% - Accent1 3 6" xfId="4163"/>
    <cellStyle name="40% - Accent1 3 6 2" xfId="8509"/>
    <cellStyle name="40% - Accent1 3 7" xfId="6338"/>
    <cellStyle name="40% - Accent1 4" xfId="292"/>
    <cellStyle name="40% - Accent1 4 2" xfId="407"/>
    <cellStyle name="40% - Accent1 4 2 2" xfId="644"/>
    <cellStyle name="40% - Accent1 4 2 2 2" xfId="4547"/>
    <cellStyle name="40% - Accent1 4 2 2 2 2" xfId="8893"/>
    <cellStyle name="40% - Accent1 4 2 2 3" xfId="6722"/>
    <cellStyle name="40% - Accent1 4 2 3" xfId="759"/>
    <cellStyle name="40% - Accent1 4 2 3 2" xfId="4654"/>
    <cellStyle name="40% - Accent1 4 2 3 2 2" xfId="9000"/>
    <cellStyle name="40% - Accent1 4 2 3 3" xfId="6829"/>
    <cellStyle name="40% - Accent1 4 2 4" xfId="4310"/>
    <cellStyle name="40% - Accent1 4 2 4 2" xfId="8656"/>
    <cellStyle name="40% - Accent1 4 2 5" xfId="6485"/>
    <cellStyle name="40% - Accent1 4 3" xfId="529"/>
    <cellStyle name="40% - Accent1 4 3 2" xfId="4432"/>
    <cellStyle name="40% - Accent1 4 3 2 2" xfId="8778"/>
    <cellStyle name="40% - Accent1 4 3 3" xfId="6607"/>
    <cellStyle name="40% - Accent1 4 4" xfId="758"/>
    <cellStyle name="40% - Accent1 4 4 2" xfId="4653"/>
    <cellStyle name="40% - Accent1 4 4 2 2" xfId="8999"/>
    <cellStyle name="40% - Accent1 4 4 3" xfId="6828"/>
    <cellStyle name="40% - Accent1 4 5" xfId="4195"/>
    <cellStyle name="40% - Accent1 4 5 2" xfId="8541"/>
    <cellStyle name="40% - Accent1 4 6" xfId="6370"/>
    <cellStyle name="40% - Accent1 5" xfId="350"/>
    <cellStyle name="40% - Accent1 5 2" xfId="587"/>
    <cellStyle name="40% - Accent1 5 2 2" xfId="4490"/>
    <cellStyle name="40% - Accent1 5 2 2 2" xfId="8836"/>
    <cellStyle name="40% - Accent1 5 2 3" xfId="6665"/>
    <cellStyle name="40% - Accent1 5 3" xfId="760"/>
    <cellStyle name="40% - Accent1 5 3 2" xfId="4655"/>
    <cellStyle name="40% - Accent1 5 3 2 2" xfId="9001"/>
    <cellStyle name="40% - Accent1 5 3 3" xfId="6830"/>
    <cellStyle name="40% - Accent1 5 4" xfId="4253"/>
    <cellStyle name="40% - Accent1 5 4 2" xfId="8599"/>
    <cellStyle name="40% - Accent1 5 5" xfId="6428"/>
    <cellStyle name="40% - Accent1 6" xfId="466"/>
    <cellStyle name="40% - Accent1 6 2" xfId="4372"/>
    <cellStyle name="40% - Accent1 6 2 2" xfId="8718"/>
    <cellStyle name="40% - Accent1 6 3" xfId="6547"/>
    <cellStyle name="40% - Accent1 7" xfId="753"/>
    <cellStyle name="40% - Accent1 7 2" xfId="4648"/>
    <cellStyle name="40% - Accent1 7 2 2" xfId="8994"/>
    <cellStyle name="40% - Accent1 7 3" xfId="6823"/>
    <cellStyle name="40% - Accent1 8" xfId="34"/>
    <cellStyle name="40% - Accent1 8 2" xfId="5268"/>
    <cellStyle name="40% - Accent1 8 2 2" xfId="9343"/>
    <cellStyle name="40% - Accent1 8 3" xfId="7187"/>
    <cellStyle name="40% - Accent1 9" xfId="6318"/>
    <cellStyle name="40% - Accent2" xfId="4132" builtinId="35" customBuiltin="1"/>
    <cellStyle name="40% - Accent2 10" xfId="6320"/>
    <cellStyle name="40% - Accent2 11" xfId="11532"/>
    <cellStyle name="40% - Accent2 12" xfId="12323"/>
    <cellStyle name="40% - Accent2 13" xfId="11236"/>
    <cellStyle name="40% - Accent2 2" xfId="167"/>
    <cellStyle name="40% - Accent2 2 2" xfId="202"/>
    <cellStyle name="40% - Accent2 2 2 2" xfId="2180"/>
    <cellStyle name="40% - Accent2 2 2 2 2" xfId="3942"/>
    <cellStyle name="40% - Accent2 2 2 2 3" xfId="5394"/>
    <cellStyle name="40% - Accent2 2 2 2 4" xfId="5116"/>
    <cellStyle name="40% - Accent2 2 2 2 4 2" xfId="9313"/>
    <cellStyle name="40% - Accent2 2 2 2 5" xfId="7148"/>
    <cellStyle name="40% - Accent2 2 2 3" xfId="978"/>
    <cellStyle name="40% - Accent2 2 2 4" xfId="3037"/>
    <cellStyle name="40% - Accent2 2 2 5" xfId="3314"/>
    <cellStyle name="40% - Accent2 2 2 6" xfId="11476"/>
    <cellStyle name="40% - Accent2 2 3" xfId="1288"/>
    <cellStyle name="40% - Accent2 2 3 2" xfId="3372"/>
    <cellStyle name="40% - Accent2 2 3 2 2" xfId="6137"/>
    <cellStyle name="40% - Accent2 2 3 2 2 2" xfId="10000"/>
    <cellStyle name="40% - Accent2 2 3 2 3" xfId="7957"/>
    <cellStyle name="40% - Accent2 2 3 2 4" xfId="13528"/>
    <cellStyle name="40% - Accent2 2 3 2 5" xfId="11902"/>
    <cellStyle name="40% - Accent2 2 3 3" xfId="4979"/>
    <cellStyle name="40% - Accent2 2 3 3 2" xfId="9256"/>
    <cellStyle name="40% - Accent2 2 3 4" xfId="7084"/>
    <cellStyle name="40% - Accent2 2 4" xfId="12007"/>
    <cellStyle name="40% - Accent2 2 5" xfId="10491"/>
    <cellStyle name="40% - Accent2 3" xfId="254"/>
    <cellStyle name="40% - Accent2 3 2" xfId="322"/>
    <cellStyle name="40% - Accent2 3 2 2" xfId="437"/>
    <cellStyle name="40% - Accent2 3 2 2 2" xfId="674"/>
    <cellStyle name="40% - Accent2 3 2 2 2 2" xfId="3981"/>
    <cellStyle name="40% - Accent2 3 2 2 2 2 2" xfId="6262"/>
    <cellStyle name="40% - Accent2 3 2 2 2 2 2 2" xfId="10123"/>
    <cellStyle name="40% - Accent2 3 2 2 2 2 3" xfId="8079"/>
    <cellStyle name="40% - Accent2 3 2 2 2 3" xfId="4577"/>
    <cellStyle name="40% - Accent2 3 2 2 2 3 2" xfId="8923"/>
    <cellStyle name="40% - Accent2 3 2 2 2 4" xfId="6752"/>
    <cellStyle name="40% - Accent2 3 2 2 3" xfId="764"/>
    <cellStyle name="40% - Accent2 3 2 2 3 2" xfId="3558"/>
    <cellStyle name="40% - Accent2 3 2 2 3 2 2" xfId="6181"/>
    <cellStyle name="40% - Accent2 3 2 2 3 2 2 2" xfId="10043"/>
    <cellStyle name="40% - Accent2 3 2 2 3 2 3" xfId="7999"/>
    <cellStyle name="40% - Accent2 3 2 2 3 3" xfId="4659"/>
    <cellStyle name="40% - Accent2 3 2 2 3 3 2" xfId="9005"/>
    <cellStyle name="40% - Accent2 3 2 2 3 4" xfId="6834"/>
    <cellStyle name="40% - Accent2 3 2 2 4" xfId="4030"/>
    <cellStyle name="40% - Accent2 3 2 2 4 2" xfId="6281"/>
    <cellStyle name="40% - Accent2 3 2 2 4 2 2" xfId="10142"/>
    <cellStyle name="40% - Accent2 3 2 2 4 3" xfId="8098"/>
    <cellStyle name="40% - Accent2 3 2 2 5" xfId="4340"/>
    <cellStyle name="40% - Accent2 3 2 2 5 2" xfId="8686"/>
    <cellStyle name="40% - Accent2 3 2 2 6" xfId="6515"/>
    <cellStyle name="40% - Accent2 3 2 3" xfId="559"/>
    <cellStyle name="40% - Accent2 3 2 3 2" xfId="3562"/>
    <cellStyle name="40% - Accent2 3 2 3 2 2" xfId="6184"/>
    <cellStyle name="40% - Accent2 3 2 3 2 2 2" xfId="10046"/>
    <cellStyle name="40% - Accent2 3 2 3 2 3" xfId="8002"/>
    <cellStyle name="40% - Accent2 3 2 3 3" xfId="4462"/>
    <cellStyle name="40% - Accent2 3 2 3 3 2" xfId="8808"/>
    <cellStyle name="40% - Accent2 3 2 3 4" xfId="6637"/>
    <cellStyle name="40% - Accent2 3 2 4" xfId="763"/>
    <cellStyle name="40% - Accent2 3 2 4 2" xfId="4078"/>
    <cellStyle name="40% - Accent2 3 2 4 2 2" xfId="6288"/>
    <cellStyle name="40% - Accent2 3 2 4 2 2 2" xfId="10149"/>
    <cellStyle name="40% - Accent2 3 2 4 2 3" xfId="8104"/>
    <cellStyle name="40% - Accent2 3 2 4 3" xfId="4658"/>
    <cellStyle name="40% - Accent2 3 2 4 3 2" xfId="9004"/>
    <cellStyle name="40% - Accent2 3 2 4 4" xfId="6833"/>
    <cellStyle name="40% - Accent2 3 2 5" xfId="3457"/>
    <cellStyle name="40% - Accent2 3 2 5 2" xfId="6154"/>
    <cellStyle name="40% - Accent2 3 2 5 2 2" xfId="10017"/>
    <cellStyle name="40% - Accent2 3 2 5 3" xfId="7975"/>
    <cellStyle name="40% - Accent2 3 2 6" xfId="4225"/>
    <cellStyle name="40% - Accent2 3 2 6 2" xfId="8571"/>
    <cellStyle name="40% - Accent2 3 2 7" xfId="6400"/>
    <cellStyle name="40% - Accent2 3 3" xfId="381"/>
    <cellStyle name="40% - Accent2 3 3 2" xfId="618"/>
    <cellStyle name="40% - Accent2 3 3 2 2" xfId="3448"/>
    <cellStyle name="40% - Accent2 3 3 2 2 2" xfId="6151"/>
    <cellStyle name="40% - Accent2 3 3 2 2 2 2" xfId="10014"/>
    <cellStyle name="40% - Accent2 3 3 2 2 3" xfId="7972"/>
    <cellStyle name="40% - Accent2 3 3 2 3" xfId="4521"/>
    <cellStyle name="40% - Accent2 3 3 2 3 2" xfId="8867"/>
    <cellStyle name="40% - Accent2 3 3 2 4" xfId="6696"/>
    <cellStyle name="40% - Accent2 3 3 3" xfId="765"/>
    <cellStyle name="40% - Accent2 3 3 3 2" xfId="3620"/>
    <cellStyle name="40% - Accent2 3 3 3 2 2" xfId="6200"/>
    <cellStyle name="40% - Accent2 3 3 3 2 2 2" xfId="10062"/>
    <cellStyle name="40% - Accent2 3 3 3 2 3" xfId="8018"/>
    <cellStyle name="40% - Accent2 3 3 3 3" xfId="4660"/>
    <cellStyle name="40% - Accent2 3 3 3 3 2" xfId="9006"/>
    <cellStyle name="40% - Accent2 3 3 3 4" xfId="6835"/>
    <cellStyle name="40% - Accent2 3 3 4" xfId="3490"/>
    <cellStyle name="40% - Accent2 3 3 4 2" xfId="6163"/>
    <cellStyle name="40% - Accent2 3 3 4 2 2" xfId="10025"/>
    <cellStyle name="40% - Accent2 3 3 4 3" xfId="7983"/>
    <cellStyle name="40% - Accent2 3 3 5" xfId="4284"/>
    <cellStyle name="40% - Accent2 3 3 5 2" xfId="8630"/>
    <cellStyle name="40% - Accent2 3 3 6" xfId="6459"/>
    <cellStyle name="40% - Accent2 3 4" xfId="501"/>
    <cellStyle name="40% - Accent2 3 4 2" xfId="3909"/>
    <cellStyle name="40% - Accent2 3 4 2 2" xfId="6251"/>
    <cellStyle name="40% - Accent2 3 4 2 2 2" xfId="10112"/>
    <cellStyle name="40% - Accent2 3 4 2 3" xfId="8068"/>
    <cellStyle name="40% - Accent2 3 4 3" xfId="4404"/>
    <cellStyle name="40% - Accent2 3 4 3 2" xfId="8750"/>
    <cellStyle name="40% - Accent2 3 4 4" xfId="6579"/>
    <cellStyle name="40% - Accent2 3 5" xfId="762"/>
    <cellStyle name="40% - Accent2 3 5 2" xfId="3716"/>
    <cellStyle name="40% - Accent2 3 5 2 2" xfId="6216"/>
    <cellStyle name="40% - Accent2 3 5 2 2 2" xfId="10078"/>
    <cellStyle name="40% - Accent2 3 5 2 3" xfId="8034"/>
    <cellStyle name="40% - Accent2 3 5 3" xfId="4657"/>
    <cellStyle name="40% - Accent2 3 5 3 2" xfId="9003"/>
    <cellStyle name="40% - Accent2 3 5 4" xfId="6832"/>
    <cellStyle name="40% - Accent2 3 6" xfId="3498"/>
    <cellStyle name="40% - Accent2 3 6 2" xfId="6166"/>
    <cellStyle name="40% - Accent2 3 6 2 2" xfId="10028"/>
    <cellStyle name="40% - Accent2 3 6 3" xfId="7986"/>
    <cellStyle name="40% - Accent2 3 7" xfId="4167"/>
    <cellStyle name="40% - Accent2 3 7 2" xfId="8513"/>
    <cellStyle name="40% - Accent2 3 8" xfId="6342"/>
    <cellStyle name="40% - Accent2 4" xfId="294"/>
    <cellStyle name="40% - Accent2 4 2" xfId="409"/>
    <cellStyle name="40% - Accent2 4 2 2" xfId="646"/>
    <cellStyle name="40% - Accent2 4 2 2 2" xfId="3346"/>
    <cellStyle name="40% - Accent2 4 2 2 2 2" xfId="6129"/>
    <cellStyle name="40% - Accent2 4 2 2 2 2 2" xfId="9992"/>
    <cellStyle name="40% - Accent2 4 2 2 2 3" xfId="7949"/>
    <cellStyle name="40% - Accent2 4 2 2 3" xfId="4549"/>
    <cellStyle name="40% - Accent2 4 2 2 3 2" xfId="8895"/>
    <cellStyle name="40% - Accent2 4 2 2 4" xfId="6724"/>
    <cellStyle name="40% - Accent2 4 2 3" xfId="767"/>
    <cellStyle name="40% - Accent2 4 2 3 2" xfId="3495"/>
    <cellStyle name="40% - Accent2 4 2 3 2 2" xfId="6164"/>
    <cellStyle name="40% - Accent2 4 2 3 2 2 2" xfId="10026"/>
    <cellStyle name="40% - Accent2 4 2 3 2 3" xfId="7984"/>
    <cellStyle name="40% - Accent2 4 2 3 3" xfId="4662"/>
    <cellStyle name="40% - Accent2 4 2 3 3 2" xfId="9008"/>
    <cellStyle name="40% - Accent2 4 2 3 4" xfId="6837"/>
    <cellStyle name="40% - Accent2 4 2 4" xfId="3853"/>
    <cellStyle name="40% - Accent2 4 2 4 2" xfId="6240"/>
    <cellStyle name="40% - Accent2 4 2 4 2 2" xfId="10101"/>
    <cellStyle name="40% - Accent2 4 2 4 3" xfId="8057"/>
    <cellStyle name="40% - Accent2 4 2 5" xfId="4312"/>
    <cellStyle name="40% - Accent2 4 2 5 2" xfId="8658"/>
    <cellStyle name="40% - Accent2 4 2 6" xfId="6487"/>
    <cellStyle name="40% - Accent2 4 3" xfId="531"/>
    <cellStyle name="40% - Accent2 4 3 2" xfId="3844"/>
    <cellStyle name="40% - Accent2 4 3 2 2" xfId="6239"/>
    <cellStyle name="40% - Accent2 4 3 2 2 2" xfId="10100"/>
    <cellStyle name="40% - Accent2 4 3 2 3" xfId="8056"/>
    <cellStyle name="40% - Accent2 4 3 3" xfId="4434"/>
    <cellStyle name="40% - Accent2 4 3 3 2" xfId="8780"/>
    <cellStyle name="40% - Accent2 4 3 4" xfId="6609"/>
    <cellStyle name="40% - Accent2 4 4" xfId="766"/>
    <cellStyle name="40% - Accent2 4 4 2" xfId="3608"/>
    <cellStyle name="40% - Accent2 4 4 2 2" xfId="6198"/>
    <cellStyle name="40% - Accent2 4 4 2 2 2" xfId="10060"/>
    <cellStyle name="40% - Accent2 4 4 2 3" xfId="8016"/>
    <cellStyle name="40% - Accent2 4 4 3" xfId="4661"/>
    <cellStyle name="40% - Accent2 4 4 3 2" xfId="9007"/>
    <cellStyle name="40% - Accent2 4 4 4" xfId="6836"/>
    <cellStyle name="40% - Accent2 4 5" xfId="3560"/>
    <cellStyle name="40% - Accent2 4 5 2" xfId="6183"/>
    <cellStyle name="40% - Accent2 4 5 2 2" xfId="10045"/>
    <cellStyle name="40% - Accent2 4 5 3" xfId="8001"/>
    <cellStyle name="40% - Accent2 4 6" xfId="4197"/>
    <cellStyle name="40% - Accent2 4 6 2" xfId="8543"/>
    <cellStyle name="40% - Accent2 4 7" xfId="6372"/>
    <cellStyle name="40% - Accent2 5" xfId="352"/>
    <cellStyle name="40% - Accent2 5 2" xfId="589"/>
    <cellStyle name="40% - Accent2 5 2 2" xfId="3315"/>
    <cellStyle name="40% - Accent2 5 2 2 2" xfId="6123"/>
    <cellStyle name="40% - Accent2 5 2 2 2 2" xfId="9986"/>
    <cellStyle name="40% - Accent2 5 2 2 3" xfId="7943"/>
    <cellStyle name="40% - Accent2 5 2 3" xfId="4492"/>
    <cellStyle name="40% - Accent2 5 2 3 2" xfId="8838"/>
    <cellStyle name="40% - Accent2 5 2 4" xfId="6667"/>
    <cellStyle name="40% - Accent2 5 3" xfId="768"/>
    <cellStyle name="40% - Accent2 5 3 2" xfId="3436"/>
    <cellStyle name="40% - Accent2 5 3 2 2" xfId="6148"/>
    <cellStyle name="40% - Accent2 5 3 2 2 2" xfId="10011"/>
    <cellStyle name="40% - Accent2 5 3 2 3" xfId="7969"/>
    <cellStyle name="40% - Accent2 5 3 3" xfId="4663"/>
    <cellStyle name="40% - Accent2 5 3 3 2" xfId="9009"/>
    <cellStyle name="40% - Accent2 5 3 4" xfId="6838"/>
    <cellStyle name="40% - Accent2 5 4" xfId="3681"/>
    <cellStyle name="40% - Accent2 5 4 2" xfId="6211"/>
    <cellStyle name="40% - Accent2 5 4 2 2" xfId="10073"/>
    <cellStyle name="40% - Accent2 5 4 3" xfId="8029"/>
    <cellStyle name="40% - Accent2 5 5" xfId="4255"/>
    <cellStyle name="40% - Accent2 5 5 2" xfId="8601"/>
    <cellStyle name="40% - Accent2 5 6" xfId="6430"/>
    <cellStyle name="40% - Accent2 6" xfId="468"/>
    <cellStyle name="40% - Accent2 6 2" xfId="3877"/>
    <cellStyle name="40% - Accent2 6 2 2" xfId="6244"/>
    <cellStyle name="40% - Accent2 6 2 2 2" xfId="10105"/>
    <cellStyle name="40% - Accent2 6 2 3" xfId="8061"/>
    <cellStyle name="40% - Accent2 6 3" xfId="4374"/>
    <cellStyle name="40% - Accent2 6 3 2" xfId="8720"/>
    <cellStyle name="40% - Accent2 6 4" xfId="6549"/>
    <cellStyle name="40% - Accent2 7" xfId="761"/>
    <cellStyle name="40% - Accent2 7 2" xfId="3888"/>
    <cellStyle name="40% - Accent2 7 2 2" xfId="6248"/>
    <cellStyle name="40% - Accent2 7 2 2 2" xfId="10109"/>
    <cellStyle name="40% - Accent2 7 2 3" xfId="8065"/>
    <cellStyle name="40% - Accent2 7 3" xfId="4656"/>
    <cellStyle name="40% - Accent2 7 3 2" xfId="9002"/>
    <cellStyle name="40% - Accent2 7 4" xfId="6831"/>
    <cellStyle name="40% - Accent2 8" xfId="38"/>
    <cellStyle name="40% - Accent2 8 2" xfId="3584"/>
    <cellStyle name="40% - Accent2 8 2 2" xfId="6189"/>
    <cellStyle name="40% - Accent2 8 2 2 2" xfId="10051"/>
    <cellStyle name="40% - Accent2 8 2 3" xfId="8007"/>
    <cellStyle name="40% - Accent2 8 3" xfId="5255"/>
    <cellStyle name="40% - Accent2 8 3 2" xfId="9338"/>
    <cellStyle name="40% - Accent2 8 4" xfId="7178"/>
    <cellStyle name="40% - Accent2 9" xfId="3572"/>
    <cellStyle name="40% - Accent2 9 2" xfId="6186"/>
    <cellStyle name="40% - Accent2 9 2 2" xfId="10048"/>
    <cellStyle name="40% - Accent2 9 3" xfId="8004"/>
    <cellStyle name="40% - Accent3" xfId="4135" builtinId="39" customBuiltin="1"/>
    <cellStyle name="40% - Accent3 10" xfId="1619"/>
    <cellStyle name="40% - Accent3 10 2" xfId="3489"/>
    <cellStyle name="40% - Accent3 10 2 2" xfId="6162"/>
    <cellStyle name="40% - Accent3 10 2 2 2" xfId="10024"/>
    <cellStyle name="40% - Accent3 10 2 3" xfId="7982"/>
    <cellStyle name="40% - Accent3 10 2 4" xfId="10456"/>
    <cellStyle name="40% - Accent3 10 2 5" xfId="10385"/>
    <cellStyle name="40% - Accent3 10 3" xfId="5183"/>
    <cellStyle name="40% - Accent3 10 3 2" xfId="9330"/>
    <cellStyle name="40% - Accent3 10 4" xfId="7166"/>
    <cellStyle name="40% - Accent3 11" xfId="3442"/>
    <cellStyle name="40% - Accent3 11 2" xfId="6150"/>
    <cellStyle name="40% - Accent3 11 2 2" xfId="10013"/>
    <cellStyle name="40% - Accent3 11 3" xfId="7971"/>
    <cellStyle name="40% - Accent3 11 4" xfId="10366"/>
    <cellStyle name="40% - Accent3 11 5" xfId="10457"/>
    <cellStyle name="40% - Accent3 12" xfId="6322"/>
    <cellStyle name="40% - Accent3 13" xfId="11536"/>
    <cellStyle name="40% - Accent3 14" xfId="10561"/>
    <cellStyle name="40% - Accent3 15" xfId="11245"/>
    <cellStyle name="40% - Accent3 2" xfId="106"/>
    <cellStyle name="40% - Accent3 2 2" xfId="203"/>
    <cellStyle name="40% - Accent3 2 2 2" xfId="1187"/>
    <cellStyle name="40% - Accent3 2 2 3" xfId="1441"/>
    <cellStyle name="40% - Accent3 2 2 3 2" xfId="5044"/>
    <cellStyle name="40% - Accent3 2 2 3 2 2" xfId="9276"/>
    <cellStyle name="40% - Accent3 2 2 3 3" xfId="7101"/>
    <cellStyle name="40% - Accent3 2 2 4" xfId="2181"/>
    <cellStyle name="40% - Accent3 2 2 4 2" xfId="4070"/>
    <cellStyle name="40% - Accent3 2 2 4 3" xfId="5395"/>
    <cellStyle name="40% - Accent3 2 2 4 4" xfId="5118"/>
    <cellStyle name="40% - Accent3 2 2 4 4 2" xfId="9315"/>
    <cellStyle name="40% - Accent3 2 2 4 5" xfId="7150"/>
    <cellStyle name="40% - Accent3 2 2 5" xfId="1602"/>
    <cellStyle name="40% - Accent3 2 2 6" xfId="3039"/>
    <cellStyle name="40% - Accent3 2 2 7" xfId="3320"/>
    <cellStyle name="40% - Accent3 2 2 8" xfId="11315"/>
    <cellStyle name="40% - Accent3 2 3" xfId="1652"/>
    <cellStyle name="40% - Accent3 2 3 2" xfId="5323"/>
    <cellStyle name="40% - Accent3 2 3 2 2" xfId="7229"/>
    <cellStyle name="40% - Accent3 2 3 3" xfId="5084"/>
    <cellStyle name="40% - Accent3 2 3 3 2" xfId="9302"/>
    <cellStyle name="40% - Accent3 2 3 4" xfId="7127"/>
    <cellStyle name="40% - Accent3 2 3 5" xfId="11959"/>
    <cellStyle name="40% - Accent3 2 4" xfId="3038"/>
    <cellStyle name="40% - Accent3 2 4 2" xfId="4925"/>
    <cellStyle name="40% - Accent3 2 4 2 2" xfId="9230"/>
    <cellStyle name="40% - Accent3 2 4 3" xfId="7059"/>
    <cellStyle name="40% - Accent3 2 4 4" xfId="10186"/>
    <cellStyle name="40% - Accent3 2 4 5" xfId="12026"/>
    <cellStyle name="40% - Accent3 3" xfId="262"/>
    <cellStyle name="40% - Accent3 3 2" xfId="324"/>
    <cellStyle name="40% - Accent3 3 2 10" xfId="6402"/>
    <cellStyle name="40% - Accent3 3 2 11" xfId="12029"/>
    <cellStyle name="40% - Accent3 3 2 2" xfId="439"/>
    <cellStyle name="40% - Accent3 3 2 2 2" xfId="676"/>
    <cellStyle name="40% - Accent3 3 2 2 2 2" xfId="3621"/>
    <cellStyle name="40% - Accent3 3 2 2 2 2 2" xfId="6201"/>
    <cellStyle name="40% - Accent3 3 2 2 2 2 2 2" xfId="10063"/>
    <cellStyle name="40% - Accent3 3 2 2 2 2 3" xfId="8019"/>
    <cellStyle name="40% - Accent3 3 2 2 2 3" xfId="4579"/>
    <cellStyle name="40% - Accent3 3 2 2 2 3 2" xfId="8925"/>
    <cellStyle name="40% - Accent3 3 2 2 2 4" xfId="6754"/>
    <cellStyle name="40% - Accent3 3 2 2 3" xfId="772"/>
    <cellStyle name="40% - Accent3 3 2 2 3 2" xfId="3459"/>
    <cellStyle name="40% - Accent3 3 2 2 3 2 2" xfId="6155"/>
    <cellStyle name="40% - Accent3 3 2 2 3 2 2 2" xfId="10018"/>
    <cellStyle name="40% - Accent3 3 2 2 3 2 3" xfId="7976"/>
    <cellStyle name="40% - Accent3 3 2 2 3 3" xfId="4667"/>
    <cellStyle name="40% - Accent3 3 2 2 3 3 2" xfId="9013"/>
    <cellStyle name="40% - Accent3 3 2 2 3 4" xfId="6842"/>
    <cellStyle name="40% - Accent3 3 2 2 4" xfId="3960"/>
    <cellStyle name="40% - Accent3 3 2 2 4 2" xfId="6258"/>
    <cellStyle name="40% - Accent3 3 2 2 4 2 2" xfId="10119"/>
    <cellStyle name="40% - Accent3 3 2 2 4 3" xfId="8075"/>
    <cellStyle name="40% - Accent3 3 2 2 5" xfId="4342"/>
    <cellStyle name="40% - Accent3 3 2 2 5 2" xfId="8688"/>
    <cellStyle name="40% - Accent3 3 2 2 6" xfId="6517"/>
    <cellStyle name="40% - Accent3 3 2 2 7" xfId="10282"/>
    <cellStyle name="40% - Accent3 3 2 2 8" xfId="12193"/>
    <cellStyle name="40% - Accent3 3 2 3" xfId="561"/>
    <cellStyle name="40% - Accent3 3 2 3 2" xfId="4015"/>
    <cellStyle name="40% - Accent3 3 2 3 2 2" xfId="6273"/>
    <cellStyle name="40% - Accent3 3 2 3 2 2 2" xfId="10134"/>
    <cellStyle name="40% - Accent3 3 2 3 2 3" xfId="8090"/>
    <cellStyle name="40% - Accent3 3 2 3 3" xfId="4464"/>
    <cellStyle name="40% - Accent3 3 2 3 3 2" xfId="8810"/>
    <cellStyle name="40% - Accent3 3 2 3 4" xfId="6639"/>
    <cellStyle name="40% - Accent3 3 2 4" xfId="771"/>
    <cellStyle name="40% - Accent3 3 2 4 2" xfId="3829"/>
    <cellStyle name="40% - Accent3 3 2 4 2 2" xfId="6235"/>
    <cellStyle name="40% - Accent3 3 2 4 2 2 2" xfId="10096"/>
    <cellStyle name="40% - Accent3 3 2 4 2 3" xfId="8052"/>
    <cellStyle name="40% - Accent3 3 2 4 3" xfId="4666"/>
    <cellStyle name="40% - Accent3 3 2 4 3 2" xfId="9012"/>
    <cellStyle name="40% - Accent3 3 2 4 4" xfId="6841"/>
    <cellStyle name="40% - Accent3 3 2 5" xfId="2238"/>
    <cellStyle name="40% - Accent3 3 2 5 2" xfId="3617"/>
    <cellStyle name="40% - Accent3 3 2 5 2 2" xfId="6199"/>
    <cellStyle name="40% - Accent3 3 2 5 2 2 2" xfId="10061"/>
    <cellStyle name="40% - Accent3 3 2 5 2 3" xfId="8017"/>
    <cellStyle name="40% - Accent3 3 2 5 3" xfId="5449"/>
    <cellStyle name="40% - Accent3 3 2 5 3 2" xfId="7278"/>
    <cellStyle name="40% - Accent3 3 2 5 4" xfId="4935"/>
    <cellStyle name="40% - Accent3 3 2 5 4 2" xfId="9236"/>
    <cellStyle name="40% - Accent3 3 2 5 5" xfId="7064"/>
    <cellStyle name="40% - Accent3 3 2 6" xfId="1180"/>
    <cellStyle name="40% - Accent3 3 2 6 2" xfId="5289"/>
    <cellStyle name="40% - Accent3 3 2 6 2 2" xfId="9357"/>
    <cellStyle name="40% - Accent3 3 2 6 3" xfId="7202"/>
    <cellStyle name="40% - Accent3 3 2 7" xfId="3040"/>
    <cellStyle name="40% - Accent3 3 2 7 2" xfId="6086"/>
    <cellStyle name="40% - Accent3 3 2 7 2 2" xfId="9949"/>
    <cellStyle name="40% - Accent3 3 2 7 3" xfId="7905"/>
    <cellStyle name="40% - Accent3 3 2 8" xfId="4007"/>
    <cellStyle name="40% - Accent3 3 2 8 2" xfId="6272"/>
    <cellStyle name="40% - Accent3 3 2 8 2 2" xfId="10133"/>
    <cellStyle name="40% - Accent3 3 2 8 3" xfId="8089"/>
    <cellStyle name="40% - Accent3 3 2 9" xfId="4227"/>
    <cellStyle name="40% - Accent3 3 2 9 2" xfId="8573"/>
    <cellStyle name="40% - Accent3 3 3" xfId="383"/>
    <cellStyle name="40% - Accent3 3 3 2" xfId="620"/>
    <cellStyle name="40% - Accent3 3 3 2 2" xfId="3632"/>
    <cellStyle name="40% - Accent3 3 3 2 2 2" xfId="6203"/>
    <cellStyle name="40% - Accent3 3 3 2 2 2 2" xfId="10065"/>
    <cellStyle name="40% - Accent3 3 3 2 2 3" xfId="8021"/>
    <cellStyle name="40% - Accent3 3 3 2 3" xfId="4523"/>
    <cellStyle name="40% - Accent3 3 3 2 3 2" xfId="8869"/>
    <cellStyle name="40% - Accent3 3 3 2 4" xfId="6698"/>
    <cellStyle name="40% - Accent3 3 3 3" xfId="773"/>
    <cellStyle name="40% - Accent3 3 3 3 2" xfId="3424"/>
    <cellStyle name="40% - Accent3 3 3 3 2 2" xfId="6146"/>
    <cellStyle name="40% - Accent3 3 3 3 2 2 2" xfId="10009"/>
    <cellStyle name="40% - Accent3 3 3 3 2 3" xfId="7967"/>
    <cellStyle name="40% - Accent3 3 3 3 3" xfId="4668"/>
    <cellStyle name="40% - Accent3 3 3 3 3 2" xfId="9014"/>
    <cellStyle name="40% - Accent3 3 3 3 4" xfId="6843"/>
    <cellStyle name="40% - Accent3 3 3 4" xfId="3580"/>
    <cellStyle name="40% - Accent3 3 3 4 2" xfId="6187"/>
    <cellStyle name="40% - Accent3 3 3 4 2 2" xfId="10049"/>
    <cellStyle name="40% - Accent3 3 3 4 3" xfId="8005"/>
    <cellStyle name="40% - Accent3 3 3 5" xfId="4286"/>
    <cellStyle name="40% - Accent3 3 3 5 2" xfId="8632"/>
    <cellStyle name="40% - Accent3 3 3 6" xfId="6461"/>
    <cellStyle name="40% - Accent3 3 4" xfId="505"/>
    <cellStyle name="40% - Accent3 3 4 2" xfId="2303"/>
    <cellStyle name="40% - Accent3 3 4 2 2" xfId="3830"/>
    <cellStyle name="40% - Accent3 3 4 2 2 2" xfId="6236"/>
    <cellStyle name="40% - Accent3 3 4 2 2 2 2" xfId="10097"/>
    <cellStyle name="40% - Accent3 3 4 2 2 3" xfId="8053"/>
    <cellStyle name="40% - Accent3 3 4 2 3" xfId="5510"/>
    <cellStyle name="40% - Accent3 3 4 2 3 2" xfId="7336"/>
    <cellStyle name="40% - Accent3 3 4 2 4" xfId="5041"/>
    <cellStyle name="40% - Accent3 3 4 2 4 2" xfId="9273"/>
    <cellStyle name="40% - Accent3 3 4 2 5" xfId="7098"/>
    <cellStyle name="40% - Accent3 3 4 3" xfId="959"/>
    <cellStyle name="40% - Accent3 3 4 3 2" xfId="5273"/>
    <cellStyle name="40% - Accent3 3 4 3 2 2" xfId="9345"/>
    <cellStyle name="40% - Accent3 3 4 3 3" xfId="7189"/>
    <cellStyle name="40% - Accent3 3 4 4" xfId="3041"/>
    <cellStyle name="40% - Accent3 3 4 4 2" xfId="6087"/>
    <cellStyle name="40% - Accent3 3 4 4 2 2" xfId="9950"/>
    <cellStyle name="40% - Accent3 3 4 4 3" xfId="7906"/>
    <cellStyle name="40% - Accent3 3 4 5" xfId="3524"/>
    <cellStyle name="40% - Accent3 3 4 5 2" xfId="6172"/>
    <cellStyle name="40% - Accent3 3 4 5 2 2" xfId="10034"/>
    <cellStyle name="40% - Accent3 3 4 5 3" xfId="7992"/>
    <cellStyle name="40% - Accent3 3 4 6" xfId="4408"/>
    <cellStyle name="40% - Accent3 3 4 6 2" xfId="8754"/>
    <cellStyle name="40% - Accent3 3 4 7" xfId="6583"/>
    <cellStyle name="40% - Accent3 3 4 8" xfId="12267"/>
    <cellStyle name="40% - Accent3 3 5" xfId="770"/>
    <cellStyle name="40% - Accent3 3 5 2" xfId="2342"/>
    <cellStyle name="40% - Accent3 3 5 2 2" xfId="4019"/>
    <cellStyle name="40% - Accent3 3 5 2 2 2" xfId="6275"/>
    <cellStyle name="40% - Accent3 3 5 2 2 2 2" xfId="10136"/>
    <cellStyle name="40% - Accent3 3 5 2 2 3" xfId="8092"/>
    <cellStyle name="40% - Accent3 3 5 2 3" xfId="5546"/>
    <cellStyle name="40% - Accent3 3 5 2 3 2" xfId="7367"/>
    <cellStyle name="40% - Accent3 3 5 2 4" xfId="4960"/>
    <cellStyle name="40% - Accent3 3 5 3" xfId="1266"/>
    <cellStyle name="40% - Accent3 3 5 4" xfId="3042"/>
    <cellStyle name="40% - Accent3 3 5 5" xfId="3450"/>
    <cellStyle name="40% - Accent3 3 5 5 2" xfId="6152"/>
    <cellStyle name="40% - Accent3 3 5 5 2 2" xfId="10015"/>
    <cellStyle name="40% - Accent3 3 5 5 3" xfId="7973"/>
    <cellStyle name="40% - Accent3 3 5 6" xfId="4665"/>
    <cellStyle name="40% - Accent3 3 5 6 2" xfId="9011"/>
    <cellStyle name="40% - Accent3 3 5 7" xfId="6840"/>
    <cellStyle name="40% - Accent3 3 5 8" xfId="12210"/>
    <cellStyle name="40% - Accent3 3 6" xfId="3433"/>
    <cellStyle name="40% - Accent3 3 6 2" xfId="6147"/>
    <cellStyle name="40% - Accent3 3 6 2 2" xfId="10010"/>
    <cellStyle name="40% - Accent3 3 6 3" xfId="7968"/>
    <cellStyle name="40% - Accent3 3 6 4" xfId="12046"/>
    <cellStyle name="40% - Accent3 3 6 5" xfId="11911"/>
    <cellStyle name="40% - Accent3 3 7" xfId="4171"/>
    <cellStyle name="40% - Accent3 3 7 2" xfId="8517"/>
    <cellStyle name="40% - Accent3 3 8" xfId="6346"/>
    <cellStyle name="40% - Accent3 4" xfId="296"/>
    <cellStyle name="40% - Accent3 4 2" xfId="411"/>
    <cellStyle name="40% - Accent3 4 2 10" xfId="10190"/>
    <cellStyle name="40% - Accent3 4 2 2" xfId="648"/>
    <cellStyle name="40% - Accent3 4 2 2 2" xfId="3689"/>
    <cellStyle name="40% - Accent3 4 2 2 2 2" xfId="6212"/>
    <cellStyle name="40% - Accent3 4 2 2 2 2 2" xfId="10074"/>
    <cellStyle name="40% - Accent3 4 2 2 2 3" xfId="8030"/>
    <cellStyle name="40% - Accent3 4 2 2 3" xfId="4551"/>
    <cellStyle name="40% - Accent3 4 2 2 3 2" xfId="8897"/>
    <cellStyle name="40% - Accent3 4 2 2 4" xfId="6726"/>
    <cellStyle name="40% - Accent3 4 2 2 5" xfId="13508"/>
    <cellStyle name="40% - Accent3 4 2 2 6" xfId="11100"/>
    <cellStyle name="40% - Accent3 4 2 3" xfId="775"/>
    <cellStyle name="40% - Accent3 4 2 3 2" xfId="3488"/>
    <cellStyle name="40% - Accent3 4 2 3 2 2" xfId="6161"/>
    <cellStyle name="40% - Accent3 4 2 3 2 2 2" xfId="10023"/>
    <cellStyle name="40% - Accent3 4 2 3 2 3" xfId="7981"/>
    <cellStyle name="40% - Accent3 4 2 3 3" xfId="4670"/>
    <cellStyle name="40% - Accent3 4 2 3 3 2" xfId="9016"/>
    <cellStyle name="40% - Accent3 4 2 3 4" xfId="6845"/>
    <cellStyle name="40% - Accent3 4 2 4" xfId="2270"/>
    <cellStyle name="40% - Accent3 4 2 4 2" xfId="3552"/>
    <cellStyle name="40% - Accent3 4 2 4 2 2" xfId="6179"/>
    <cellStyle name="40% - Accent3 4 2 4 2 2 2" xfId="10041"/>
    <cellStyle name="40% - Accent3 4 2 4 2 3" xfId="7997"/>
    <cellStyle name="40% - Accent3 4 2 4 3" xfId="5481"/>
    <cellStyle name="40% - Accent3 4 2 4 3 2" xfId="7310"/>
    <cellStyle name="40% - Accent3 4 2 4 4" xfId="4987"/>
    <cellStyle name="40% - Accent3 4 2 4 4 2" xfId="9261"/>
    <cellStyle name="40% - Accent3 4 2 4 5" xfId="7089"/>
    <cellStyle name="40% - Accent3 4 2 5" xfId="1612"/>
    <cellStyle name="40% - Accent3 4 2 5 2" xfId="5320"/>
    <cellStyle name="40% - Accent3 4 2 5 2 2" xfId="9379"/>
    <cellStyle name="40% - Accent3 4 2 5 3" xfId="7227"/>
    <cellStyle name="40% - Accent3 4 2 6" xfId="3044"/>
    <cellStyle name="40% - Accent3 4 2 6 2" xfId="6089"/>
    <cellStyle name="40% - Accent3 4 2 6 2 2" xfId="9952"/>
    <cellStyle name="40% - Accent3 4 2 6 3" xfId="7908"/>
    <cellStyle name="40% - Accent3 4 2 7" xfId="3822"/>
    <cellStyle name="40% - Accent3 4 2 7 2" xfId="6234"/>
    <cellStyle name="40% - Accent3 4 2 7 2 2" xfId="10095"/>
    <cellStyle name="40% - Accent3 4 2 7 3" xfId="8051"/>
    <cellStyle name="40% - Accent3 4 2 8" xfId="4314"/>
    <cellStyle name="40% - Accent3 4 2 8 2" xfId="8660"/>
    <cellStyle name="40% - Accent3 4 2 9" xfId="6489"/>
    <cellStyle name="40% - Accent3 4 3" xfId="533"/>
    <cellStyle name="40% - Accent3 4 3 2" xfId="4025"/>
    <cellStyle name="40% - Accent3 4 3 2 2" xfId="6279"/>
    <cellStyle name="40% - Accent3 4 3 2 2 2" xfId="10140"/>
    <cellStyle name="40% - Accent3 4 3 2 3" xfId="8096"/>
    <cellStyle name="40% - Accent3 4 3 2 4" xfId="11465"/>
    <cellStyle name="40% - Accent3 4 3 2 5" xfId="13515"/>
    <cellStyle name="40% - Accent3 4 3 3" xfId="4436"/>
    <cellStyle name="40% - Accent3 4 3 3 2" xfId="8782"/>
    <cellStyle name="40% - Accent3 4 3 4" xfId="6611"/>
    <cellStyle name="40% - Accent3 4 4" xfId="774"/>
    <cellStyle name="40% - Accent3 4 4 2" xfId="3858"/>
    <cellStyle name="40% - Accent3 4 4 2 2" xfId="6241"/>
    <cellStyle name="40% - Accent3 4 4 2 2 2" xfId="10102"/>
    <cellStyle name="40% - Accent3 4 4 2 3" xfId="8058"/>
    <cellStyle name="40% - Accent3 4 4 3" xfId="4669"/>
    <cellStyle name="40% - Accent3 4 4 3 2" xfId="9015"/>
    <cellStyle name="40% - Accent3 4 4 4" xfId="6844"/>
    <cellStyle name="40% - Accent3 4 4 5" xfId="13569"/>
    <cellStyle name="40% - Accent3 4 4 6" xfId="11905"/>
    <cellStyle name="40% - Accent3 4 5" xfId="1132"/>
    <cellStyle name="40% - Accent3 4 5 2" xfId="5043"/>
    <cellStyle name="40% - Accent3 4 5 2 2" xfId="9275"/>
    <cellStyle name="40% - Accent3 4 5 3" xfId="7100"/>
    <cellStyle name="40% - Accent3 4 6" xfId="3043"/>
    <cellStyle name="40% - Accent3 4 6 2" xfId="6088"/>
    <cellStyle name="40% - Accent3 4 6 2 2" xfId="9951"/>
    <cellStyle name="40% - Accent3 4 6 3" xfId="7907"/>
    <cellStyle name="40% - Accent3 4 7" xfId="3800"/>
    <cellStyle name="40% - Accent3 4 7 2" xfId="6230"/>
    <cellStyle name="40% - Accent3 4 7 2 2" xfId="10091"/>
    <cellStyle name="40% - Accent3 4 7 3" xfId="8047"/>
    <cellStyle name="40% - Accent3 4 8" xfId="4199"/>
    <cellStyle name="40% - Accent3 4 8 2" xfId="8545"/>
    <cellStyle name="40% - Accent3 4 9" xfId="6374"/>
    <cellStyle name="40% - Accent3 5" xfId="354"/>
    <cellStyle name="40% - Accent3 5 2" xfId="591"/>
    <cellStyle name="40% - Accent3 5 2 2" xfId="2316"/>
    <cellStyle name="40% - Accent3 5 2 2 2" xfId="3597"/>
    <cellStyle name="40% - Accent3 5 2 2 2 2" xfId="6194"/>
    <cellStyle name="40% - Accent3 5 2 2 2 2 2" xfId="10056"/>
    <cellStyle name="40% - Accent3 5 2 2 2 3" xfId="8012"/>
    <cellStyle name="40% - Accent3 5 2 2 3" xfId="5521"/>
    <cellStyle name="40% - Accent3 5 2 2 3 2" xfId="7347"/>
    <cellStyle name="40% - Accent3 5 2 2 4" xfId="4971"/>
    <cellStyle name="40% - Accent3 5 2 2 4 2" xfId="9252"/>
    <cellStyle name="40% - Accent3 5 2 2 5" xfId="7080"/>
    <cellStyle name="40% - Accent3 5 2 3" xfId="962"/>
    <cellStyle name="40% - Accent3 5 2 3 2" xfId="5274"/>
    <cellStyle name="40% - Accent3 5 2 3 2 2" xfId="9346"/>
    <cellStyle name="40% - Accent3 5 2 3 3" xfId="7190"/>
    <cellStyle name="40% - Accent3 5 2 4" xfId="3046"/>
    <cellStyle name="40% - Accent3 5 2 4 2" xfId="6091"/>
    <cellStyle name="40% - Accent3 5 2 4 2 2" xfId="9954"/>
    <cellStyle name="40% - Accent3 5 2 4 3" xfId="7910"/>
    <cellStyle name="40% - Accent3 5 2 5" xfId="3606"/>
    <cellStyle name="40% - Accent3 5 2 5 2" xfId="6197"/>
    <cellStyle name="40% - Accent3 5 2 5 2 2" xfId="10059"/>
    <cellStyle name="40% - Accent3 5 2 5 3" xfId="8015"/>
    <cellStyle name="40% - Accent3 5 2 6" xfId="4494"/>
    <cellStyle name="40% - Accent3 5 2 6 2" xfId="8840"/>
    <cellStyle name="40% - Accent3 5 2 7" xfId="6669"/>
    <cellStyle name="40% - Accent3 5 2 8" xfId="11961"/>
    <cellStyle name="40% - Accent3 5 3" xfId="776"/>
    <cellStyle name="40% - Accent3 5 3 2" xfId="3361"/>
    <cellStyle name="40% - Accent3 5 3 2 2" xfId="6132"/>
    <cellStyle name="40% - Accent3 5 3 2 2 2" xfId="9995"/>
    <cellStyle name="40% - Accent3 5 3 2 3" xfId="7952"/>
    <cellStyle name="40% - Accent3 5 3 2 4" xfId="10565"/>
    <cellStyle name="40% - Accent3 5 3 2 5" xfId="11215"/>
    <cellStyle name="40% - Accent3 5 3 3" xfId="4671"/>
    <cellStyle name="40% - Accent3 5 3 3 2" xfId="9017"/>
    <cellStyle name="40% - Accent3 5 3 4" xfId="6846"/>
    <cellStyle name="40% - Accent3 5 4" xfId="1270"/>
    <cellStyle name="40% - Accent3 5 4 2" xfId="5042"/>
    <cellStyle name="40% - Accent3 5 4 2 2" xfId="9274"/>
    <cellStyle name="40% - Accent3 5 4 3" xfId="7099"/>
    <cellStyle name="40% - Accent3 5 5" xfId="3045"/>
    <cellStyle name="40% - Accent3 5 5 2" xfId="6090"/>
    <cellStyle name="40% - Accent3 5 5 2 2" xfId="9953"/>
    <cellStyle name="40% - Accent3 5 5 3" xfId="7909"/>
    <cellStyle name="40% - Accent3 5 6" xfId="3510"/>
    <cellStyle name="40% - Accent3 5 6 2" xfId="6169"/>
    <cellStyle name="40% - Accent3 5 6 2 2" xfId="10031"/>
    <cellStyle name="40% - Accent3 5 6 3" xfId="7989"/>
    <cellStyle name="40% - Accent3 5 7" xfId="4257"/>
    <cellStyle name="40% - Accent3 5 7 2" xfId="8603"/>
    <cellStyle name="40% - Accent3 5 8" xfId="6432"/>
    <cellStyle name="40% - Accent3 6" xfId="470"/>
    <cellStyle name="40% - Accent3 6 2" xfId="3527"/>
    <cellStyle name="40% - Accent3 6 2 2" xfId="6174"/>
    <cellStyle name="40% - Accent3 6 2 2 2" xfId="10036"/>
    <cellStyle name="40% - Accent3 6 2 3" xfId="7993"/>
    <cellStyle name="40% - Accent3 6 2 4" xfId="11300"/>
    <cellStyle name="40% - Accent3 6 2 5" xfId="11306"/>
    <cellStyle name="40% - Accent3 6 3" xfId="4376"/>
    <cellStyle name="40% - Accent3 6 3 2" xfId="8722"/>
    <cellStyle name="40% - Accent3 6 4" xfId="6551"/>
    <cellStyle name="40% - Accent3 7" xfId="769"/>
    <cellStyle name="40% - Accent3 7 2" xfId="2341"/>
    <cellStyle name="40% - Accent3 7 2 2" xfId="3486"/>
    <cellStyle name="40% - Accent3 7 2 2 2" xfId="6160"/>
    <cellStyle name="40% - Accent3 7 2 2 2 2" xfId="10022"/>
    <cellStyle name="40% - Accent3 7 2 2 3" xfId="7980"/>
    <cellStyle name="40% - Accent3 7 2 3" xfId="5545"/>
    <cellStyle name="40% - Accent3 7 2 3 2" xfId="7366"/>
    <cellStyle name="40% - Accent3 7 2 4" xfId="4943"/>
    <cellStyle name="40% - Accent3 7 2 4 2" xfId="9241"/>
    <cellStyle name="40% - Accent3 7 2 5" xfId="7069"/>
    <cellStyle name="40% - Accent3 7 3" xfId="1129"/>
    <cellStyle name="40% - Accent3 7 3 2" xfId="5285"/>
    <cellStyle name="40% - Accent3 7 3 2 2" xfId="9354"/>
    <cellStyle name="40% - Accent3 7 3 3" xfId="7199"/>
    <cellStyle name="40% - Accent3 7 4" xfId="3047"/>
    <cellStyle name="40% - Accent3 7 4 2" xfId="6092"/>
    <cellStyle name="40% - Accent3 7 4 2 2" xfId="9955"/>
    <cellStyle name="40% - Accent3 7 4 3" xfId="7911"/>
    <cellStyle name="40% - Accent3 7 5" xfId="3886"/>
    <cellStyle name="40% - Accent3 7 5 2" xfId="6247"/>
    <cellStyle name="40% - Accent3 7 5 2 2" xfId="10108"/>
    <cellStyle name="40% - Accent3 7 5 3" xfId="8064"/>
    <cellStyle name="40% - Accent3 7 6" xfId="4664"/>
    <cellStyle name="40% - Accent3 7 6 2" xfId="9010"/>
    <cellStyle name="40% - Accent3 7 7" xfId="6839"/>
    <cellStyle name="40% - Accent3 7 8" xfId="11963"/>
    <cellStyle name="40% - Accent3 8" xfId="42"/>
    <cellStyle name="40% - Accent3 8 2" xfId="2205"/>
    <cellStyle name="40% - Accent3 8 2 2" xfId="3364"/>
    <cellStyle name="40% - Accent3 8 2 2 2" xfId="6133"/>
    <cellStyle name="40% - Accent3 8 2 2 2 2" xfId="9996"/>
    <cellStyle name="40% - Accent3 8 2 2 3" xfId="7953"/>
    <cellStyle name="40% - Accent3 8 2 3" xfId="5416"/>
    <cellStyle name="40% - Accent3 8 2 3 2" xfId="9399"/>
    <cellStyle name="40% - Accent3 8 2 4" xfId="7253"/>
    <cellStyle name="40% - Accent3 8 2 5" xfId="10358"/>
    <cellStyle name="40% - Accent3 8 2 6" xfId="11108"/>
    <cellStyle name="40% - Accent3 8 3" xfId="1295"/>
    <cellStyle name="40% - Accent3 8 3 2" xfId="5298"/>
    <cellStyle name="40% - Accent3 8 3 2 2" xfId="9362"/>
    <cellStyle name="40% - Accent3 8 3 3" xfId="7209"/>
    <cellStyle name="40% - Accent3 8 4" xfId="3048"/>
    <cellStyle name="40% - Accent3 8 4 2" xfId="6093"/>
    <cellStyle name="40% - Accent3 8 4 2 2" xfId="9956"/>
    <cellStyle name="40% - Accent3 8 4 3" xfId="7912"/>
    <cellStyle name="40% - Accent3 8 5" xfId="4027"/>
    <cellStyle name="40% - Accent3 8 5 2" xfId="6280"/>
    <cellStyle name="40% - Accent3 8 5 2 2" xfId="10141"/>
    <cellStyle name="40% - Accent3 8 5 3" xfId="8097"/>
    <cellStyle name="40% - Accent3 8 6" xfId="5267"/>
    <cellStyle name="40% - Accent3 8 6 2" xfId="7186"/>
    <cellStyle name="40% - Accent3 8 7" xfId="4919"/>
    <cellStyle name="40% - Accent3 8 7 2" xfId="9227"/>
    <cellStyle name="40% - Accent3 8 8" xfId="7056"/>
    <cellStyle name="40% - Accent3 9" xfId="1656"/>
    <cellStyle name="40% - Accent3 9 2" xfId="4903"/>
    <cellStyle name="40% - Accent3 9 2 2" xfId="9219"/>
    <cellStyle name="40% - Accent3 9 3" xfId="7049"/>
    <cellStyle name="40% - Accent4" xfId="4138" builtinId="43" customBuiltin="1"/>
    <cellStyle name="40% - Accent4 10" xfId="11540"/>
    <cellStyle name="40% - Accent4 11" xfId="10529"/>
    <cellStyle name="40% - Accent4 12" xfId="11449"/>
    <cellStyle name="40% - Accent4 2" xfId="105"/>
    <cellStyle name="40% - Accent4 2 2" xfId="204"/>
    <cellStyle name="40% - Accent4 2 2 2" xfId="2182"/>
    <cellStyle name="40% - Accent4 2 2 2 2" xfId="5396"/>
    <cellStyle name="40% - Accent4 2 2 2 3" xfId="5120"/>
    <cellStyle name="40% - Accent4 2 2 2 3 2" xfId="9317"/>
    <cellStyle name="40% - Accent4 2 2 2 4" xfId="7152"/>
    <cellStyle name="40% - Accent4 2 2 3" xfId="1400"/>
    <cellStyle name="40% - Accent4 2 2 4" xfId="3049"/>
    <cellStyle name="40% - Accent4 2 2 5" xfId="11380"/>
    <cellStyle name="40% - Accent4 2 3" xfId="975"/>
    <cellStyle name="40% - Accent4 2 3 2" xfId="4860"/>
    <cellStyle name="40% - Accent4 2 3 2 2" xfId="9196"/>
    <cellStyle name="40% - Accent4 2 3 3" xfId="7024"/>
    <cellStyle name="40% - Accent4 2 4" xfId="13518"/>
    <cellStyle name="40% - Accent4 2 5" xfId="10724"/>
    <cellStyle name="40% - Accent4 3" xfId="246"/>
    <cellStyle name="40% - Accent4 3 2" xfId="326"/>
    <cellStyle name="40% - Accent4 3 2 2" xfId="441"/>
    <cellStyle name="40% - Accent4 3 2 2 2" xfId="678"/>
    <cellStyle name="40% - Accent4 3 2 2 2 2" xfId="4581"/>
    <cellStyle name="40% - Accent4 3 2 2 2 2 2" xfId="8927"/>
    <cellStyle name="40% - Accent4 3 2 2 2 3" xfId="6756"/>
    <cellStyle name="40% - Accent4 3 2 2 3" xfId="780"/>
    <cellStyle name="40% - Accent4 3 2 2 3 2" xfId="4675"/>
    <cellStyle name="40% - Accent4 3 2 2 3 2 2" xfId="9021"/>
    <cellStyle name="40% - Accent4 3 2 2 3 3" xfId="6850"/>
    <cellStyle name="40% - Accent4 3 2 2 4" xfId="4344"/>
    <cellStyle name="40% - Accent4 3 2 2 4 2" xfId="8690"/>
    <cellStyle name="40% - Accent4 3 2 2 5" xfId="6519"/>
    <cellStyle name="40% - Accent4 3 2 3" xfId="563"/>
    <cellStyle name="40% - Accent4 3 2 3 2" xfId="4466"/>
    <cellStyle name="40% - Accent4 3 2 3 2 2" xfId="8812"/>
    <cellStyle name="40% - Accent4 3 2 3 3" xfId="6641"/>
    <cellStyle name="40% - Accent4 3 2 4" xfId="779"/>
    <cellStyle name="40% - Accent4 3 2 4 2" xfId="4674"/>
    <cellStyle name="40% - Accent4 3 2 4 2 2" xfId="9020"/>
    <cellStyle name="40% - Accent4 3 2 4 3" xfId="6849"/>
    <cellStyle name="40% - Accent4 3 2 5" xfId="4229"/>
    <cellStyle name="40% - Accent4 3 2 5 2" xfId="8575"/>
    <cellStyle name="40% - Accent4 3 2 6" xfId="6404"/>
    <cellStyle name="40% - Accent4 3 3" xfId="385"/>
    <cellStyle name="40% - Accent4 3 3 2" xfId="622"/>
    <cellStyle name="40% - Accent4 3 3 2 2" xfId="4525"/>
    <cellStyle name="40% - Accent4 3 3 2 2 2" xfId="8871"/>
    <cellStyle name="40% - Accent4 3 3 2 3" xfId="6700"/>
    <cellStyle name="40% - Accent4 3 3 3" xfId="781"/>
    <cellStyle name="40% - Accent4 3 3 3 2" xfId="4676"/>
    <cellStyle name="40% - Accent4 3 3 3 2 2" xfId="9022"/>
    <cellStyle name="40% - Accent4 3 3 3 3" xfId="6851"/>
    <cellStyle name="40% - Accent4 3 3 4" xfId="4288"/>
    <cellStyle name="40% - Accent4 3 3 4 2" xfId="8634"/>
    <cellStyle name="40% - Accent4 3 3 5" xfId="6463"/>
    <cellStyle name="40% - Accent4 3 4" xfId="495"/>
    <cellStyle name="40% - Accent4 3 4 2" xfId="4398"/>
    <cellStyle name="40% - Accent4 3 4 2 2" xfId="8744"/>
    <cellStyle name="40% - Accent4 3 4 3" xfId="6573"/>
    <cellStyle name="40% - Accent4 3 5" xfId="778"/>
    <cellStyle name="40% - Accent4 3 5 2" xfId="4673"/>
    <cellStyle name="40% - Accent4 3 5 2 2" xfId="9019"/>
    <cellStyle name="40% - Accent4 3 5 3" xfId="6848"/>
    <cellStyle name="40% - Accent4 3 6" xfId="4161"/>
    <cellStyle name="40% - Accent4 3 6 2" xfId="8507"/>
    <cellStyle name="40% - Accent4 3 7" xfId="6336"/>
    <cellStyle name="40% - Accent4 4" xfId="298"/>
    <cellStyle name="40% - Accent4 4 2" xfId="413"/>
    <cellStyle name="40% - Accent4 4 2 2" xfId="650"/>
    <cellStyle name="40% - Accent4 4 2 2 2" xfId="4553"/>
    <cellStyle name="40% - Accent4 4 2 2 2 2" xfId="8899"/>
    <cellStyle name="40% - Accent4 4 2 2 3" xfId="6728"/>
    <cellStyle name="40% - Accent4 4 2 3" xfId="783"/>
    <cellStyle name="40% - Accent4 4 2 3 2" xfId="4678"/>
    <cellStyle name="40% - Accent4 4 2 3 2 2" xfId="9024"/>
    <cellStyle name="40% - Accent4 4 2 3 3" xfId="6853"/>
    <cellStyle name="40% - Accent4 4 2 4" xfId="4316"/>
    <cellStyle name="40% - Accent4 4 2 4 2" xfId="8662"/>
    <cellStyle name="40% - Accent4 4 2 5" xfId="6491"/>
    <cellStyle name="40% - Accent4 4 3" xfId="535"/>
    <cellStyle name="40% - Accent4 4 3 2" xfId="4438"/>
    <cellStyle name="40% - Accent4 4 3 2 2" xfId="8784"/>
    <cellStyle name="40% - Accent4 4 3 3" xfId="6613"/>
    <cellStyle name="40% - Accent4 4 4" xfId="782"/>
    <cellStyle name="40% - Accent4 4 4 2" xfId="4677"/>
    <cellStyle name="40% - Accent4 4 4 2 2" xfId="9023"/>
    <cellStyle name="40% - Accent4 4 4 3" xfId="6852"/>
    <cellStyle name="40% - Accent4 4 5" xfId="4201"/>
    <cellStyle name="40% - Accent4 4 5 2" xfId="8547"/>
    <cellStyle name="40% - Accent4 4 6" xfId="6376"/>
    <cellStyle name="40% - Accent4 5" xfId="356"/>
    <cellStyle name="40% - Accent4 5 2" xfId="593"/>
    <cellStyle name="40% - Accent4 5 2 2" xfId="4496"/>
    <cellStyle name="40% - Accent4 5 2 2 2" xfId="8842"/>
    <cellStyle name="40% - Accent4 5 2 3" xfId="6671"/>
    <cellStyle name="40% - Accent4 5 3" xfId="784"/>
    <cellStyle name="40% - Accent4 5 3 2" xfId="4679"/>
    <cellStyle name="40% - Accent4 5 3 2 2" xfId="9025"/>
    <cellStyle name="40% - Accent4 5 3 3" xfId="6854"/>
    <cellStyle name="40% - Accent4 5 4" xfId="4259"/>
    <cellStyle name="40% - Accent4 5 4 2" xfId="8605"/>
    <cellStyle name="40% - Accent4 5 5" xfId="6434"/>
    <cellStyle name="40% - Accent4 6" xfId="472"/>
    <cellStyle name="40% - Accent4 6 2" xfId="4378"/>
    <cellStyle name="40% - Accent4 6 2 2" xfId="8724"/>
    <cellStyle name="40% - Accent4 6 3" xfId="6553"/>
    <cellStyle name="40% - Accent4 7" xfId="777"/>
    <cellStyle name="40% - Accent4 7 2" xfId="4672"/>
    <cellStyle name="40% - Accent4 7 2 2" xfId="9018"/>
    <cellStyle name="40% - Accent4 7 3" xfId="6847"/>
    <cellStyle name="40% - Accent4 8" xfId="46"/>
    <cellStyle name="40% - Accent4 8 2" xfId="5260"/>
    <cellStyle name="40% - Accent4 8 2 2" xfId="9341"/>
    <cellStyle name="40% - Accent4 8 3" xfId="7182"/>
    <cellStyle name="40% - Accent4 9" xfId="6324"/>
    <cellStyle name="40% - Accent5" xfId="4141" builtinId="47" customBuiltin="1"/>
    <cellStyle name="40% - Accent5 10" xfId="11544"/>
    <cellStyle name="40% - Accent5 11" xfId="11419"/>
    <cellStyle name="40% - Accent5 12" xfId="10740"/>
    <cellStyle name="40% - Accent5 2" xfId="107"/>
    <cellStyle name="40% - Accent5 2 2" xfId="205"/>
    <cellStyle name="40% - Accent5 2 2 2" xfId="2183"/>
    <cellStyle name="40% - Accent5 2 2 2 2" xfId="5397"/>
    <cellStyle name="40% - Accent5 2 2 2 3" xfId="5122"/>
    <cellStyle name="40% - Accent5 2 2 2 3 2" xfId="9319"/>
    <cellStyle name="40% - Accent5 2 2 2 4" xfId="7154"/>
    <cellStyle name="40% - Accent5 2 2 3" xfId="965"/>
    <cellStyle name="40% - Accent5 2 2 4" xfId="3050"/>
    <cellStyle name="40% - Accent5 2 2 5" xfId="10487"/>
    <cellStyle name="40% - Accent5 2 3" xfId="1442"/>
    <cellStyle name="40% - Accent5 2 3 2" xfId="4849"/>
    <cellStyle name="40% - Accent5 2 3 2 2" xfId="9187"/>
    <cellStyle name="40% - Accent5 2 3 3" xfId="7015"/>
    <cellStyle name="40% - Accent5 2 4" xfId="11450"/>
    <cellStyle name="40% - Accent5 2 5" xfId="10400"/>
    <cellStyle name="40% - Accent5 3" xfId="270"/>
    <cellStyle name="40% - Accent5 3 2" xfId="328"/>
    <cellStyle name="40% - Accent5 3 2 2" xfId="443"/>
    <cellStyle name="40% - Accent5 3 2 2 2" xfId="680"/>
    <cellStyle name="40% - Accent5 3 2 2 2 2" xfId="4583"/>
    <cellStyle name="40% - Accent5 3 2 2 2 2 2" xfId="8929"/>
    <cellStyle name="40% - Accent5 3 2 2 2 3" xfId="6758"/>
    <cellStyle name="40% - Accent5 3 2 2 3" xfId="788"/>
    <cellStyle name="40% - Accent5 3 2 2 3 2" xfId="4683"/>
    <cellStyle name="40% - Accent5 3 2 2 3 2 2" xfId="9029"/>
    <cellStyle name="40% - Accent5 3 2 2 3 3" xfId="6858"/>
    <cellStyle name="40% - Accent5 3 2 2 4" xfId="4346"/>
    <cellStyle name="40% - Accent5 3 2 2 4 2" xfId="8692"/>
    <cellStyle name="40% - Accent5 3 2 2 5" xfId="6521"/>
    <cellStyle name="40% - Accent5 3 2 3" xfId="565"/>
    <cellStyle name="40% - Accent5 3 2 3 2" xfId="4468"/>
    <cellStyle name="40% - Accent5 3 2 3 2 2" xfId="8814"/>
    <cellStyle name="40% - Accent5 3 2 3 3" xfId="6643"/>
    <cellStyle name="40% - Accent5 3 2 4" xfId="787"/>
    <cellStyle name="40% - Accent5 3 2 4 2" xfId="4682"/>
    <cellStyle name="40% - Accent5 3 2 4 2 2" xfId="9028"/>
    <cellStyle name="40% - Accent5 3 2 4 3" xfId="6857"/>
    <cellStyle name="40% - Accent5 3 2 5" xfId="4231"/>
    <cellStyle name="40% - Accent5 3 2 5 2" xfId="8577"/>
    <cellStyle name="40% - Accent5 3 2 6" xfId="6406"/>
    <cellStyle name="40% - Accent5 3 3" xfId="387"/>
    <cellStyle name="40% - Accent5 3 3 2" xfId="624"/>
    <cellStyle name="40% - Accent5 3 3 2 2" xfId="4527"/>
    <cellStyle name="40% - Accent5 3 3 2 2 2" xfId="8873"/>
    <cellStyle name="40% - Accent5 3 3 2 3" xfId="6702"/>
    <cellStyle name="40% - Accent5 3 3 3" xfId="789"/>
    <cellStyle name="40% - Accent5 3 3 3 2" xfId="4684"/>
    <cellStyle name="40% - Accent5 3 3 3 2 2" xfId="9030"/>
    <cellStyle name="40% - Accent5 3 3 3 3" xfId="6859"/>
    <cellStyle name="40% - Accent5 3 3 4" xfId="4290"/>
    <cellStyle name="40% - Accent5 3 3 4 2" xfId="8636"/>
    <cellStyle name="40% - Accent5 3 3 5" xfId="6465"/>
    <cellStyle name="40% - Accent5 3 4" xfId="509"/>
    <cellStyle name="40% - Accent5 3 4 2" xfId="4412"/>
    <cellStyle name="40% - Accent5 3 4 2 2" xfId="8758"/>
    <cellStyle name="40% - Accent5 3 4 3" xfId="6587"/>
    <cellStyle name="40% - Accent5 3 5" xfId="786"/>
    <cellStyle name="40% - Accent5 3 5 2" xfId="4681"/>
    <cellStyle name="40% - Accent5 3 5 2 2" xfId="9027"/>
    <cellStyle name="40% - Accent5 3 5 3" xfId="6856"/>
    <cellStyle name="40% - Accent5 3 6" xfId="4175"/>
    <cellStyle name="40% - Accent5 3 6 2" xfId="8521"/>
    <cellStyle name="40% - Accent5 3 7" xfId="6350"/>
    <cellStyle name="40% - Accent5 4" xfId="300"/>
    <cellStyle name="40% - Accent5 4 2" xfId="415"/>
    <cellStyle name="40% - Accent5 4 2 2" xfId="652"/>
    <cellStyle name="40% - Accent5 4 2 2 2" xfId="4555"/>
    <cellStyle name="40% - Accent5 4 2 2 2 2" xfId="8901"/>
    <cellStyle name="40% - Accent5 4 2 2 3" xfId="6730"/>
    <cellStyle name="40% - Accent5 4 2 3" xfId="791"/>
    <cellStyle name="40% - Accent5 4 2 3 2" xfId="4686"/>
    <cellStyle name="40% - Accent5 4 2 3 2 2" xfId="9032"/>
    <cellStyle name="40% - Accent5 4 2 3 3" xfId="6861"/>
    <cellStyle name="40% - Accent5 4 2 4" xfId="4318"/>
    <cellStyle name="40% - Accent5 4 2 4 2" xfId="8664"/>
    <cellStyle name="40% - Accent5 4 2 5" xfId="6493"/>
    <cellStyle name="40% - Accent5 4 3" xfId="537"/>
    <cellStyle name="40% - Accent5 4 3 2" xfId="4440"/>
    <cellStyle name="40% - Accent5 4 3 2 2" xfId="8786"/>
    <cellStyle name="40% - Accent5 4 3 3" xfId="6615"/>
    <cellStyle name="40% - Accent5 4 4" xfId="790"/>
    <cellStyle name="40% - Accent5 4 4 2" xfId="4685"/>
    <cellStyle name="40% - Accent5 4 4 2 2" xfId="9031"/>
    <cellStyle name="40% - Accent5 4 4 3" xfId="6860"/>
    <cellStyle name="40% - Accent5 4 5" xfId="4203"/>
    <cellStyle name="40% - Accent5 4 5 2" xfId="8549"/>
    <cellStyle name="40% - Accent5 4 6" xfId="6378"/>
    <cellStyle name="40% - Accent5 5" xfId="358"/>
    <cellStyle name="40% - Accent5 5 2" xfId="595"/>
    <cellStyle name="40% - Accent5 5 2 2" xfId="4498"/>
    <cellStyle name="40% - Accent5 5 2 2 2" xfId="8844"/>
    <cellStyle name="40% - Accent5 5 2 3" xfId="6673"/>
    <cellStyle name="40% - Accent5 5 3" xfId="792"/>
    <cellStyle name="40% - Accent5 5 3 2" xfId="4687"/>
    <cellStyle name="40% - Accent5 5 3 2 2" xfId="9033"/>
    <cellStyle name="40% - Accent5 5 3 3" xfId="6862"/>
    <cellStyle name="40% - Accent5 5 4" xfId="4261"/>
    <cellStyle name="40% - Accent5 5 4 2" xfId="8607"/>
    <cellStyle name="40% - Accent5 5 5" xfId="6436"/>
    <cellStyle name="40% - Accent5 6" xfId="474"/>
    <cellStyle name="40% - Accent5 6 2" xfId="4380"/>
    <cellStyle name="40% - Accent5 6 2 2" xfId="8726"/>
    <cellStyle name="40% - Accent5 6 3" xfId="6555"/>
    <cellStyle name="40% - Accent5 7" xfId="785"/>
    <cellStyle name="40% - Accent5 7 2" xfId="4680"/>
    <cellStyle name="40% - Accent5 7 2 2" xfId="9026"/>
    <cellStyle name="40% - Accent5 7 3" xfId="6855"/>
    <cellStyle name="40% - Accent5 8" xfId="50"/>
    <cellStyle name="40% - Accent5 8 2" xfId="5253"/>
    <cellStyle name="40% - Accent5 8 2 2" xfId="9337"/>
    <cellStyle name="40% - Accent5 8 3" xfId="7176"/>
    <cellStyle name="40% - Accent5 9" xfId="6326"/>
    <cellStyle name="40% - Accent6" xfId="4144" builtinId="51" customBuiltin="1"/>
    <cellStyle name="40% - Accent6 10" xfId="11548"/>
    <cellStyle name="40% - Accent6 11" xfId="11896"/>
    <cellStyle name="40% - Accent6 12" xfId="12102"/>
    <cellStyle name="40% - Accent6 2" xfId="148"/>
    <cellStyle name="40% - Accent6 2 2" xfId="206"/>
    <cellStyle name="40% - Accent6 2 2 2" xfId="2184"/>
    <cellStyle name="40% - Accent6 2 2 2 2" xfId="5398"/>
    <cellStyle name="40% - Accent6 2 2 2 3" xfId="5124"/>
    <cellStyle name="40% - Accent6 2 2 2 3 2" xfId="9321"/>
    <cellStyle name="40% - Accent6 2 2 2 4" xfId="7156"/>
    <cellStyle name="40% - Accent6 2 2 3" xfId="947"/>
    <cellStyle name="40% - Accent6 2 2 4" xfId="3051"/>
    <cellStyle name="40% - Accent6 2 2 5" xfId="11976"/>
    <cellStyle name="40% - Accent6 2 3" xfId="1454"/>
    <cellStyle name="40% - Accent6 2 3 2" xfId="4850"/>
    <cellStyle name="40% - Accent6 2 3 2 2" xfId="9188"/>
    <cellStyle name="40% - Accent6 2 3 3" xfId="7016"/>
    <cellStyle name="40% - Accent6 2 4" xfId="10213"/>
    <cellStyle name="40% - Accent6 2 5" xfId="12319"/>
    <cellStyle name="40% - Accent6 3" xfId="272"/>
    <cellStyle name="40% - Accent6 3 2" xfId="330"/>
    <cellStyle name="40% - Accent6 3 2 2" xfId="445"/>
    <cellStyle name="40% - Accent6 3 2 2 2" xfId="682"/>
    <cellStyle name="40% - Accent6 3 2 2 2 2" xfId="4585"/>
    <cellStyle name="40% - Accent6 3 2 2 2 2 2" xfId="8931"/>
    <cellStyle name="40% - Accent6 3 2 2 2 3" xfId="6760"/>
    <cellStyle name="40% - Accent6 3 2 2 3" xfId="796"/>
    <cellStyle name="40% - Accent6 3 2 2 3 2" xfId="4691"/>
    <cellStyle name="40% - Accent6 3 2 2 3 2 2" xfId="9037"/>
    <cellStyle name="40% - Accent6 3 2 2 3 3" xfId="6866"/>
    <cellStyle name="40% - Accent6 3 2 2 4" xfId="4348"/>
    <cellStyle name="40% - Accent6 3 2 2 4 2" xfId="8694"/>
    <cellStyle name="40% - Accent6 3 2 2 5" xfId="6523"/>
    <cellStyle name="40% - Accent6 3 2 3" xfId="567"/>
    <cellStyle name="40% - Accent6 3 2 3 2" xfId="4470"/>
    <cellStyle name="40% - Accent6 3 2 3 2 2" xfId="8816"/>
    <cellStyle name="40% - Accent6 3 2 3 3" xfId="6645"/>
    <cellStyle name="40% - Accent6 3 2 4" xfId="795"/>
    <cellStyle name="40% - Accent6 3 2 4 2" xfId="4690"/>
    <cellStyle name="40% - Accent6 3 2 4 2 2" xfId="9036"/>
    <cellStyle name="40% - Accent6 3 2 4 3" xfId="6865"/>
    <cellStyle name="40% - Accent6 3 2 5" xfId="4233"/>
    <cellStyle name="40% - Accent6 3 2 5 2" xfId="8579"/>
    <cellStyle name="40% - Accent6 3 2 6" xfId="6408"/>
    <cellStyle name="40% - Accent6 3 3" xfId="389"/>
    <cellStyle name="40% - Accent6 3 3 2" xfId="626"/>
    <cellStyle name="40% - Accent6 3 3 2 2" xfId="4529"/>
    <cellStyle name="40% - Accent6 3 3 2 2 2" xfId="8875"/>
    <cellStyle name="40% - Accent6 3 3 2 3" xfId="6704"/>
    <cellStyle name="40% - Accent6 3 3 3" xfId="797"/>
    <cellStyle name="40% - Accent6 3 3 3 2" xfId="4692"/>
    <cellStyle name="40% - Accent6 3 3 3 2 2" xfId="9038"/>
    <cellStyle name="40% - Accent6 3 3 3 3" xfId="6867"/>
    <cellStyle name="40% - Accent6 3 3 4" xfId="4292"/>
    <cellStyle name="40% - Accent6 3 3 4 2" xfId="8638"/>
    <cellStyle name="40% - Accent6 3 3 5" xfId="6467"/>
    <cellStyle name="40% - Accent6 3 4" xfId="511"/>
    <cellStyle name="40% - Accent6 3 4 2" xfId="4414"/>
    <cellStyle name="40% - Accent6 3 4 2 2" xfId="8760"/>
    <cellStyle name="40% - Accent6 3 4 3" xfId="6589"/>
    <cellStyle name="40% - Accent6 3 5" xfId="794"/>
    <cellStyle name="40% - Accent6 3 5 2" xfId="4689"/>
    <cellStyle name="40% - Accent6 3 5 2 2" xfId="9035"/>
    <cellStyle name="40% - Accent6 3 5 3" xfId="6864"/>
    <cellStyle name="40% - Accent6 3 6" xfId="4177"/>
    <cellStyle name="40% - Accent6 3 6 2" xfId="8523"/>
    <cellStyle name="40% - Accent6 3 7" xfId="6352"/>
    <cellStyle name="40% - Accent6 4" xfId="302"/>
    <cellStyle name="40% - Accent6 4 2" xfId="417"/>
    <cellStyle name="40% - Accent6 4 2 2" xfId="654"/>
    <cellStyle name="40% - Accent6 4 2 2 2" xfId="4557"/>
    <cellStyle name="40% - Accent6 4 2 2 2 2" xfId="8903"/>
    <cellStyle name="40% - Accent6 4 2 2 3" xfId="6732"/>
    <cellStyle name="40% - Accent6 4 2 3" xfId="799"/>
    <cellStyle name="40% - Accent6 4 2 3 2" xfId="4694"/>
    <cellStyle name="40% - Accent6 4 2 3 2 2" xfId="9040"/>
    <cellStyle name="40% - Accent6 4 2 3 3" xfId="6869"/>
    <cellStyle name="40% - Accent6 4 2 4" xfId="4320"/>
    <cellStyle name="40% - Accent6 4 2 4 2" xfId="8666"/>
    <cellStyle name="40% - Accent6 4 2 5" xfId="6495"/>
    <cellStyle name="40% - Accent6 4 3" xfId="539"/>
    <cellStyle name="40% - Accent6 4 3 2" xfId="4442"/>
    <cellStyle name="40% - Accent6 4 3 2 2" xfId="8788"/>
    <cellStyle name="40% - Accent6 4 3 3" xfId="6617"/>
    <cellStyle name="40% - Accent6 4 4" xfId="798"/>
    <cellStyle name="40% - Accent6 4 4 2" xfId="4693"/>
    <cellStyle name="40% - Accent6 4 4 2 2" xfId="9039"/>
    <cellStyle name="40% - Accent6 4 4 3" xfId="6868"/>
    <cellStyle name="40% - Accent6 4 5" xfId="4205"/>
    <cellStyle name="40% - Accent6 4 5 2" xfId="8551"/>
    <cellStyle name="40% - Accent6 4 6" xfId="6380"/>
    <cellStyle name="40% - Accent6 5" xfId="360"/>
    <cellStyle name="40% - Accent6 5 2" xfId="597"/>
    <cellStyle name="40% - Accent6 5 2 2" xfId="4500"/>
    <cellStyle name="40% - Accent6 5 2 2 2" xfId="8846"/>
    <cellStyle name="40% - Accent6 5 2 3" xfId="6675"/>
    <cellStyle name="40% - Accent6 5 3" xfId="800"/>
    <cellStyle name="40% - Accent6 5 3 2" xfId="4695"/>
    <cellStyle name="40% - Accent6 5 3 2 2" xfId="9041"/>
    <cellStyle name="40% - Accent6 5 3 3" xfId="6870"/>
    <cellStyle name="40% - Accent6 5 4" xfId="4263"/>
    <cellStyle name="40% - Accent6 5 4 2" xfId="8609"/>
    <cellStyle name="40% - Accent6 5 5" xfId="6438"/>
    <cellStyle name="40% - Accent6 6" xfId="476"/>
    <cellStyle name="40% - Accent6 6 2" xfId="4382"/>
    <cellStyle name="40% - Accent6 6 2 2" xfId="8728"/>
    <cellStyle name="40% - Accent6 6 3" xfId="6557"/>
    <cellStyle name="40% - Accent6 7" xfId="793"/>
    <cellStyle name="40% - Accent6 7 2" xfId="4688"/>
    <cellStyle name="40% - Accent6 7 2 2" xfId="9034"/>
    <cellStyle name="40% - Accent6 7 3" xfId="6863"/>
    <cellStyle name="40% - Accent6 8" xfId="54"/>
    <cellStyle name="40% - Accent6 8 2" xfId="5257"/>
    <cellStyle name="40% - Accent6 8 2 2" xfId="9340"/>
    <cellStyle name="40% - Accent6 8 3" xfId="7180"/>
    <cellStyle name="40% - Accent6 9" xfId="6328"/>
    <cellStyle name="60% - Accent1 2" xfId="116"/>
    <cellStyle name="60% - Accent1 2 2" xfId="207"/>
    <cellStyle name="60% - Accent1 2 2 2" xfId="2185"/>
    <cellStyle name="60% - Accent1 2 2 2 2" xfId="5399"/>
    <cellStyle name="60% - Accent1 2 2 2 3" xfId="5007"/>
    <cellStyle name="60% - Accent1 2 2 3" xfId="1188"/>
    <cellStyle name="60% - Accent1 2 2 4" xfId="3052"/>
    <cellStyle name="60% - Accent1 2 2 5" xfId="11331"/>
    <cellStyle name="60% - Accent1 2 3" xfId="1686"/>
    <cellStyle name="60% - Accent1 2 3 2" xfId="4957"/>
    <cellStyle name="60% - Accent1 2 3 2 2" xfId="9246"/>
    <cellStyle name="60% - Accent1 2 3 3" xfId="7074"/>
    <cellStyle name="60% - Accent1 2 4" xfId="2978"/>
    <cellStyle name="60% - Accent1 2 4 2" xfId="6045"/>
    <cellStyle name="60% - Accent1 2 4 2 2" xfId="9908"/>
    <cellStyle name="60% - Accent1 2 4 3" xfId="7864"/>
    <cellStyle name="60% - Accent1 3" xfId="35"/>
    <cellStyle name="60% - Accent1 4" xfId="11529"/>
    <cellStyle name="60% - Accent2 2" xfId="114"/>
    <cellStyle name="60% - Accent2 2 2" xfId="208"/>
    <cellStyle name="60% - Accent2 2 2 2" xfId="2186"/>
    <cellStyle name="60% - Accent2 2 2 2 2" xfId="3504"/>
    <cellStyle name="60% - Accent2 2 2 2 3" xfId="5400"/>
    <cellStyle name="60% - Accent2 2 2 2 4" xfId="4949"/>
    <cellStyle name="60% - Accent2 2 2 3" xfId="1359"/>
    <cellStyle name="60% - Accent2 2 2 4" xfId="3053"/>
    <cellStyle name="60% - Accent2 2 2 5" xfId="3355"/>
    <cellStyle name="60% - Accent2 2 2 6" xfId="11461"/>
    <cellStyle name="60% - Accent2 2 3" xfId="1194"/>
    <cellStyle name="60% - Accent2 2 3 2" xfId="3352"/>
    <cellStyle name="60% - Accent2 2 3 2 2" xfId="6131"/>
    <cellStyle name="60% - Accent2 2 3 2 2 2" xfId="9994"/>
    <cellStyle name="60% - Accent2 2 3 2 3" xfId="7951"/>
    <cellStyle name="60% - Accent2 2 3 3" xfId="5058"/>
    <cellStyle name="60% - Accent2 2 3 3 2" xfId="9290"/>
    <cellStyle name="60% - Accent2 2 3 4" xfId="7115"/>
    <cellStyle name="60% - Accent2 2 4" xfId="2979"/>
    <cellStyle name="60% - Accent2 2 4 2" xfId="3653"/>
    <cellStyle name="60% - Accent2 2 4 2 2" xfId="6205"/>
    <cellStyle name="60% - Accent2 2 4 2 2 2" xfId="10067"/>
    <cellStyle name="60% - Accent2 2 4 2 3" xfId="8023"/>
    <cellStyle name="60% - Accent2 2 4 3" xfId="6046"/>
    <cellStyle name="60% - Accent2 2 4 3 2" xfId="9909"/>
    <cellStyle name="60% - Accent2 2 4 4" xfId="7865"/>
    <cellStyle name="60% - Accent2 3" xfId="39"/>
    <cellStyle name="60% - Accent2 3 2" xfId="3419"/>
    <cellStyle name="60% - Accent2 4" xfId="3699"/>
    <cellStyle name="60% - Accent2 4 2" xfId="11446"/>
    <cellStyle name="60% - Accent2 4 3" xfId="11091"/>
    <cellStyle name="60% - Accent2 5" xfId="11533"/>
    <cellStyle name="60% - Accent3 10" xfId="1491"/>
    <cellStyle name="60% - Accent3 11" xfId="11537"/>
    <cellStyle name="60% - Accent3 2" xfId="177"/>
    <cellStyle name="60% - Accent3 2 2" xfId="209"/>
    <cellStyle name="60% - Accent3 2 2 2" xfId="2187"/>
    <cellStyle name="60% - Accent3 2 2 2 2" xfId="5401"/>
    <cellStyle name="60% - Accent3 2 2 2 3" xfId="4963"/>
    <cellStyle name="60% - Accent3 2 2 3" xfId="1743"/>
    <cellStyle name="60% - Accent3 2 2 4" xfId="3054"/>
    <cellStyle name="60% - Accent3 2 2 5" xfId="12248"/>
    <cellStyle name="60% - Accent3 2 3" xfId="1303"/>
    <cellStyle name="60% - Accent3 2 4" xfId="1485"/>
    <cellStyle name="60% - Accent3 2 4 2" xfId="4984"/>
    <cellStyle name="60% - Accent3 2 4 2 2" xfId="9258"/>
    <cellStyle name="60% - Accent3 2 4 3" xfId="7086"/>
    <cellStyle name="60% - Accent3 2 5" xfId="2980"/>
    <cellStyle name="60% - Accent3 2 5 2" xfId="6047"/>
    <cellStyle name="60% - Accent3 2 5 2 2" xfId="9910"/>
    <cellStyle name="60% - Accent3 2 5 3" xfId="7866"/>
    <cellStyle name="60% - Accent3 3" xfId="43"/>
    <cellStyle name="60% - Accent3 3 2" xfId="1679"/>
    <cellStyle name="60% - Accent3 3 3" xfId="1410"/>
    <cellStyle name="60% - Accent3 3 4" xfId="1500"/>
    <cellStyle name="60% - Accent3 3 5" xfId="1058"/>
    <cellStyle name="60% - Accent3 3 6" xfId="3055"/>
    <cellStyle name="60% - Accent3 4" xfId="1071"/>
    <cellStyle name="60% - Accent3 4 2" xfId="1265"/>
    <cellStyle name="60% - Accent3 4 3" xfId="1456"/>
    <cellStyle name="60% - Accent3 5" xfId="989"/>
    <cellStyle name="60% - Accent3 5 2" xfId="1269"/>
    <cellStyle name="60% - Accent3 5 3" xfId="1368"/>
    <cellStyle name="60% - Accent3 6" xfId="1183"/>
    <cellStyle name="60% - Accent3 7" xfId="1406"/>
    <cellStyle name="60% - Accent3 8" xfId="1648"/>
    <cellStyle name="60% - Accent3 9" xfId="1582"/>
    <cellStyle name="60% - Accent4 10" xfId="1084"/>
    <cellStyle name="60% - Accent4 11" xfId="11541"/>
    <cellStyle name="60% - Accent4 2" xfId="144"/>
    <cellStyle name="60% - Accent4 2 2" xfId="210"/>
    <cellStyle name="60% - Accent4 2 2 2" xfId="2188"/>
    <cellStyle name="60% - Accent4 2 2 2 2" xfId="5402"/>
    <cellStyle name="60% - Accent4 2 2 2 3" xfId="5038"/>
    <cellStyle name="60% - Accent4 2 2 3" xfId="1481"/>
    <cellStyle name="60% - Accent4 2 2 4" xfId="3056"/>
    <cellStyle name="60% - Accent4 2 2 5" xfId="11394"/>
    <cellStyle name="60% - Accent4 2 3" xfId="1483"/>
    <cellStyle name="60% - Accent4 2 4" xfId="1028"/>
    <cellStyle name="60% - Accent4 2 4 2" xfId="4926"/>
    <cellStyle name="60% - Accent4 2 4 2 2" xfId="9231"/>
    <cellStyle name="60% - Accent4 2 4 3" xfId="7060"/>
    <cellStyle name="60% - Accent4 2 5" xfId="2981"/>
    <cellStyle name="60% - Accent4 2 5 2" xfId="6048"/>
    <cellStyle name="60% - Accent4 2 5 2 2" xfId="9911"/>
    <cellStyle name="60% - Accent4 2 5 3" xfId="7867"/>
    <cellStyle name="60% - Accent4 3" xfId="47"/>
    <cellStyle name="60% - Accent4 3 2" xfId="1092"/>
    <cellStyle name="60% - Accent4 3 3" xfId="987"/>
    <cellStyle name="60% - Accent4 3 4" xfId="1693"/>
    <cellStyle name="60% - Accent4 3 5" xfId="990"/>
    <cellStyle name="60% - Accent4 3 6" xfId="3057"/>
    <cellStyle name="60% - Accent4 4" xfId="1055"/>
    <cellStyle name="60% - Accent4 4 2" xfId="1631"/>
    <cellStyle name="60% - Accent4 4 3" xfId="1076"/>
    <cellStyle name="60% - Accent4 5" xfId="1135"/>
    <cellStyle name="60% - Accent4 5 2" xfId="1314"/>
    <cellStyle name="60% - Accent4 5 3" xfId="1683"/>
    <cellStyle name="60% - Accent4 6" xfId="1388"/>
    <cellStyle name="60% - Accent4 7" xfId="1590"/>
    <cellStyle name="60% - Accent4 8" xfId="1004"/>
    <cellStyle name="60% - Accent4 9" xfId="1439"/>
    <cellStyle name="60% - Accent5 2" xfId="124"/>
    <cellStyle name="60% - Accent5 2 2" xfId="211"/>
    <cellStyle name="60% - Accent5 2 2 2" xfId="2189"/>
    <cellStyle name="60% - Accent5 2 2 2 2" xfId="3454"/>
    <cellStyle name="60% - Accent5 2 2 2 3" xfId="5403"/>
    <cellStyle name="60% - Accent5 2 2 2 4" xfId="5039"/>
    <cellStyle name="60% - Accent5 2 2 3" xfId="1474"/>
    <cellStyle name="60% - Accent5 2 2 4" xfId="3059"/>
    <cellStyle name="60% - Accent5 2 2 5" xfId="3337"/>
    <cellStyle name="60% - Accent5 2 2 6" xfId="11376"/>
    <cellStyle name="60% - Accent5 2 3" xfId="1770"/>
    <cellStyle name="60% - Accent5 2 3 2" xfId="3392"/>
    <cellStyle name="60% - Accent5 2 3 2 2" xfId="6141"/>
    <cellStyle name="60% - Accent5 2 3 2 2 2" xfId="10004"/>
    <cellStyle name="60% - Accent5 2 3 2 3" xfId="7961"/>
    <cellStyle name="60% - Accent5 2 3 3" xfId="5056"/>
    <cellStyle name="60% - Accent5 2 3 3 2" xfId="9288"/>
    <cellStyle name="60% - Accent5 2 3 4" xfId="7113"/>
    <cellStyle name="60% - Accent5 2 4" xfId="2982"/>
    <cellStyle name="60% - Accent5 2 4 2" xfId="4080"/>
    <cellStyle name="60% - Accent5 2 4 2 2" xfId="6289"/>
    <cellStyle name="60% - Accent5 2 4 2 2 2" xfId="10150"/>
    <cellStyle name="60% - Accent5 2 4 2 3" xfId="8105"/>
    <cellStyle name="60% - Accent5 2 4 3" xfId="6049"/>
    <cellStyle name="60% - Accent5 2 4 3 2" xfId="9912"/>
    <cellStyle name="60% - Accent5 2 4 4" xfId="7868"/>
    <cellStyle name="60% - Accent5 3" xfId="51"/>
    <cellStyle name="60% - Accent5 3 2" xfId="3472"/>
    <cellStyle name="60% - Accent5 4" xfId="3856"/>
    <cellStyle name="60% - Accent5 4 2" xfId="10297"/>
    <cellStyle name="60% - Accent5 4 3" xfId="10291"/>
    <cellStyle name="60% - Accent5 5" xfId="11545"/>
    <cellStyle name="60% - Accent6 10" xfId="1110"/>
    <cellStyle name="60% - Accent6 10 2" xfId="3783"/>
    <cellStyle name="60% - Accent6 11" xfId="3507"/>
    <cellStyle name="60% - Accent6 11 2" xfId="12259"/>
    <cellStyle name="60% - Accent6 11 3" xfId="10519"/>
    <cellStyle name="60% - Accent6 11 4" xfId="13498"/>
    <cellStyle name="60% - Accent6 12" xfId="11549"/>
    <cellStyle name="60% - Accent6 2" xfId="174"/>
    <cellStyle name="60% - Accent6 2 2" xfId="212"/>
    <cellStyle name="60% - Accent6 2 2 2" xfId="2190"/>
    <cellStyle name="60% - Accent6 2 2 2 2" xfId="3905"/>
    <cellStyle name="60% - Accent6 2 2 2 3" xfId="5404"/>
    <cellStyle name="60% - Accent6 2 2 2 4" xfId="5000"/>
    <cellStyle name="60% - Accent6 2 2 3" xfId="1478"/>
    <cellStyle name="60% - Accent6 2 2 4" xfId="3060"/>
    <cellStyle name="60% - Accent6 2 2 5" xfId="3529"/>
    <cellStyle name="60% - Accent6 2 2 6" xfId="12070"/>
    <cellStyle name="60% - Accent6 2 3" xfId="1096"/>
    <cellStyle name="60% - Accent6 2 4" xfId="1665"/>
    <cellStyle name="60% - Accent6 2 4 2" xfId="3594"/>
    <cellStyle name="60% - Accent6 2 4 2 2" xfId="6192"/>
    <cellStyle name="60% - Accent6 2 4 2 2 2" xfId="10054"/>
    <cellStyle name="60% - Accent6 2 4 2 3" xfId="8010"/>
    <cellStyle name="60% - Accent6 2 4 3" xfId="4969"/>
    <cellStyle name="60% - Accent6 2 4 3 2" xfId="9250"/>
    <cellStyle name="60% - Accent6 2 4 4" xfId="7078"/>
    <cellStyle name="60% - Accent6 2 5" xfId="2983"/>
    <cellStyle name="60% - Accent6 2 5 2" xfId="4066"/>
    <cellStyle name="60% - Accent6 2 5 2 2" xfId="6285"/>
    <cellStyle name="60% - Accent6 2 5 2 2 2" xfId="10146"/>
    <cellStyle name="60% - Accent6 2 5 2 3" xfId="8101"/>
    <cellStyle name="60% - Accent6 2 5 3" xfId="6050"/>
    <cellStyle name="60% - Accent6 2 5 3 2" xfId="9913"/>
    <cellStyle name="60% - Accent6 2 5 4" xfId="7869"/>
    <cellStyle name="60% - Accent6 3" xfId="55"/>
    <cellStyle name="60% - Accent6 3 2" xfId="1561"/>
    <cellStyle name="60% - Accent6 3 3" xfId="1554"/>
    <cellStyle name="60% - Accent6 3 3 2" xfId="3675"/>
    <cellStyle name="60% - Accent6 3 4" xfId="1247"/>
    <cellStyle name="60% - Accent6 3 5" xfId="966"/>
    <cellStyle name="60% - Accent6 3 6" xfId="3061"/>
    <cellStyle name="60% - Accent6 3 7" xfId="3340"/>
    <cellStyle name="60% - Accent6 4" xfId="1219"/>
    <cellStyle name="60% - Accent6 4 2" xfId="1387"/>
    <cellStyle name="60% - Accent6 4 3" xfId="1764"/>
    <cellStyle name="60% - Accent6 4 3 2" xfId="3662"/>
    <cellStyle name="60% - Accent6 5" xfId="1490"/>
    <cellStyle name="60% - Accent6 5 2" xfId="1465"/>
    <cellStyle name="60% - Accent6 5 3" xfId="1164"/>
    <cellStyle name="60% - Accent6 5 3 2" xfId="3333"/>
    <cellStyle name="60% - Accent6 6" xfId="1148"/>
    <cellStyle name="60% - Accent6 6 2" xfId="3819"/>
    <cellStyle name="60% - Accent6 7" xfId="1555"/>
    <cellStyle name="60% - Accent6 8" xfId="992"/>
    <cellStyle name="60% - Accent6 9" xfId="1159"/>
    <cellStyle name="Accent1" xfId="4127" builtinId="29" customBuiltin="1"/>
    <cellStyle name="Accent1 2" xfId="155"/>
    <cellStyle name="Accent1 2 2" xfId="213"/>
    <cellStyle name="Accent1 2 2 2" xfId="3385"/>
    <cellStyle name="Accent1 3" xfId="32"/>
    <cellStyle name="Accent1 3 2" xfId="3647"/>
    <cellStyle name="Accent1 4" xfId="3586"/>
    <cellStyle name="Accent1 5" xfId="11526"/>
    <cellStyle name="Accent1 6" xfId="11113"/>
    <cellStyle name="Accent1 7" xfId="11943"/>
    <cellStyle name="Accent2" xfId="4130" builtinId="33" customBuiltin="1"/>
    <cellStyle name="Accent2 2" xfId="137"/>
    <cellStyle name="Accent2 2 2" xfId="214"/>
    <cellStyle name="Accent2 2 2 2" xfId="3861"/>
    <cellStyle name="Accent2 3" xfId="36"/>
    <cellStyle name="Accent2 3 2" xfId="3626"/>
    <cellStyle name="Accent2 4" xfId="3640"/>
    <cellStyle name="Accent2 5" xfId="11530"/>
    <cellStyle name="Accent2 6" xfId="10277"/>
    <cellStyle name="Accent2 7" xfId="11241"/>
    <cellStyle name="Accent3" xfId="4133" builtinId="37" customBuiltin="1"/>
    <cellStyle name="Accent3 2" xfId="101"/>
    <cellStyle name="Accent3 2 2" xfId="215"/>
    <cellStyle name="Accent3 2 2 2" xfId="3548"/>
    <cellStyle name="Accent3 3" xfId="40"/>
    <cellStyle name="Accent3 3 2" xfId="3770"/>
    <cellStyle name="Accent3 4" xfId="3501"/>
    <cellStyle name="Accent3 5" xfId="11534"/>
    <cellStyle name="Accent3 6" xfId="12173"/>
    <cellStyle name="Accent3 7" xfId="11303"/>
    <cellStyle name="Accent4" xfId="4136" builtinId="41" customBuiltin="1"/>
    <cellStyle name="Accent4 2" xfId="164"/>
    <cellStyle name="Accent4 2 2" xfId="216"/>
    <cellStyle name="Accent4 2 2 2" xfId="3798"/>
    <cellStyle name="Accent4 3" xfId="44"/>
    <cellStyle name="Accent4 3 2" xfId="4081"/>
    <cellStyle name="Accent4 4" xfId="3724"/>
    <cellStyle name="Accent4 5" xfId="11538"/>
    <cellStyle name="Accent4 6" xfId="11295"/>
    <cellStyle name="Accent4 7" xfId="12241"/>
    <cellStyle name="Accent5" xfId="4139" builtinId="45" customBuiltin="1"/>
    <cellStyle name="Accent5 2" xfId="108"/>
    <cellStyle name="Accent5 2 2" xfId="217"/>
    <cellStyle name="Accent5 2 2 2" xfId="3639"/>
    <cellStyle name="Accent5 3" xfId="48"/>
    <cellStyle name="Accent5 3 2" xfId="3612"/>
    <cellStyle name="Accent5 4" xfId="3636"/>
    <cellStyle name="Accent5 5" xfId="11542"/>
    <cellStyle name="Accent5 6" xfId="11138"/>
    <cellStyle name="Accent5 7" xfId="12162"/>
    <cellStyle name="Accent6" xfId="4142" builtinId="49" customBuiltin="1"/>
    <cellStyle name="Accent6 2" xfId="117"/>
    <cellStyle name="Accent6 2 2" xfId="218"/>
    <cellStyle name="Accent6 2 2 2" xfId="3752"/>
    <cellStyle name="Accent6 3" xfId="52"/>
    <cellStyle name="Accent6 3 2" xfId="3737"/>
    <cellStyle name="Accent6 4" xfId="3389"/>
    <cellStyle name="Accent6 5" xfId="11546"/>
    <cellStyle name="Accent6 6" xfId="11320"/>
    <cellStyle name="Accent6 7" xfId="11438"/>
    <cellStyle name="Bad" xfId="4118" builtinId="27" customBuiltin="1"/>
    <cellStyle name="Bad 2" xfId="123"/>
    <cellStyle name="Bad 2 2" xfId="219"/>
    <cellStyle name="Bad 2 3" xfId="2130"/>
    <cellStyle name="Bad 2 3 2" xfId="5345"/>
    <cellStyle name="Bad 2 3 3" xfId="4956"/>
    <cellStyle name="Bad 2 4" xfId="1468"/>
    <cellStyle name="Bad 2 5" xfId="3063"/>
    <cellStyle name="Bad 2 6" xfId="11110"/>
    <cellStyle name="Bad 3" xfId="169"/>
    <cellStyle name="Bad 3 2" xfId="2156"/>
    <cellStyle name="Bad 3 2 2" xfId="5370"/>
    <cellStyle name="Bad 3 2 3" xfId="5178"/>
    <cellStyle name="Bad 3 3" xfId="1570"/>
    <cellStyle name="Bad 3 4" xfId="2950"/>
    <cellStyle name="Bad 3 5" xfId="10176"/>
    <cellStyle name="Bad 4" xfId="22"/>
    <cellStyle name="Bad 5" xfId="11515"/>
    <cellStyle name="Bad 6" xfId="12116"/>
    <cellStyle name="Bad 7" xfId="11195"/>
    <cellStyle name="Calculation" xfId="4121" builtinId="22" customBuiltin="1"/>
    <cellStyle name="Calculation 2" xfId="150"/>
    <cellStyle name="Calculation 2 2" xfId="220"/>
    <cellStyle name="Calculation 2 2 2" xfId="3354"/>
    <cellStyle name="Calculation 3" xfId="26"/>
    <cellStyle name="Calculation 3 2" xfId="3761"/>
    <cellStyle name="Calculation 4" xfId="3628"/>
    <cellStyle name="Calculation 5" xfId="11519"/>
    <cellStyle name="Calculation 6" xfId="11346"/>
    <cellStyle name="Calculation 7" xfId="12018"/>
    <cellStyle name="Check Cell" xfId="4123" builtinId="23" customBuiltin="1"/>
    <cellStyle name="Check Cell 2" xfId="131"/>
    <cellStyle name="Check Cell 2 2" xfId="221"/>
    <cellStyle name="Check Cell 2 2 2" xfId="3432"/>
    <cellStyle name="Check Cell 3" xfId="28"/>
    <cellStyle name="Check Cell 3 2" xfId="3589"/>
    <cellStyle name="Check Cell 4" xfId="3479"/>
    <cellStyle name="Check Cell 5" xfId="11521"/>
    <cellStyle name="Check Cell 6" xfId="12298"/>
    <cellStyle name="Check Cell 7" xfId="10586"/>
    <cellStyle name="Comma" xfId="1" builtinId="3"/>
    <cellStyle name="Comma 10" xfId="290"/>
    <cellStyle name="Comma 10 10" xfId="10781"/>
    <cellStyle name="Comma 10 2" xfId="405"/>
    <cellStyle name="Comma 10 2 2" xfId="642"/>
    <cellStyle name="Comma 10 2 2 2" xfId="2322"/>
    <cellStyle name="Comma 10 2 2 2 2" xfId="3542"/>
    <cellStyle name="Comma 10 2 2 2 3" xfId="5527"/>
    <cellStyle name="Comma 10 2 2 2 3 2" xfId="7353"/>
    <cellStyle name="Comma 10 2 2 2 4" xfId="5037"/>
    <cellStyle name="Comma 10 2 2 3" xfId="1609"/>
    <cellStyle name="Comma 10 2 2 4" xfId="3066"/>
    <cellStyle name="Comma 10 2 2 5" xfId="3306"/>
    <cellStyle name="Comma 10 2 2 6" xfId="4545"/>
    <cellStyle name="Comma 10 2 2 6 2" xfId="8891"/>
    <cellStyle name="Comma 10 2 2 7" xfId="6720"/>
    <cellStyle name="Comma 10 2 2 8" xfId="12271"/>
    <cellStyle name="Comma 10 2 3" xfId="803"/>
    <cellStyle name="Comma 10 2 3 2" xfId="2343"/>
    <cellStyle name="Comma 10 2 3 2 2" xfId="3823"/>
    <cellStyle name="Comma 10 2 3 2 3" xfId="5547"/>
    <cellStyle name="Comma 10 2 3 2 3 2" xfId="7368"/>
    <cellStyle name="Comma 10 2 3 2 4" xfId="4967"/>
    <cellStyle name="Comma 10 2 3 3" xfId="951"/>
    <cellStyle name="Comma 10 2 3 4" xfId="3067"/>
    <cellStyle name="Comma 10 2 3 5" xfId="4071"/>
    <cellStyle name="Comma 10 2 3 6" xfId="4697"/>
    <cellStyle name="Comma 10 2 3 6 2" xfId="9043"/>
    <cellStyle name="Comma 10 2 3 7" xfId="6872"/>
    <cellStyle name="Comma 10 2 3 8" xfId="10192"/>
    <cellStyle name="Comma 10 2 4" xfId="2266"/>
    <cellStyle name="Comma 10 2 4 2" xfId="4018"/>
    <cellStyle name="Comma 10 2 4 3" xfId="5477"/>
    <cellStyle name="Comma 10 2 4 3 2" xfId="7306"/>
    <cellStyle name="Comma 10 2 5" xfId="1550"/>
    <cellStyle name="Comma 10 2 6" xfId="3065"/>
    <cellStyle name="Comma 10 2 7" xfId="4308"/>
    <cellStyle name="Comma 10 2 7 2" xfId="8654"/>
    <cellStyle name="Comma 10 2 8" xfId="6483"/>
    <cellStyle name="Comma 10 2 9" xfId="10708"/>
    <cellStyle name="Comma 10 3" xfId="527"/>
    <cellStyle name="Comma 10 3 2" xfId="3362"/>
    <cellStyle name="Comma 10 3 3" xfId="4430"/>
    <cellStyle name="Comma 10 3 3 2" xfId="8776"/>
    <cellStyle name="Comma 10 3 4" xfId="6605"/>
    <cellStyle name="Comma 10 4" xfId="802"/>
    <cellStyle name="Comma 10 4 2" xfId="3796"/>
    <cellStyle name="Comma 10 4 3" xfId="4696"/>
    <cellStyle name="Comma 10 4 3 2" xfId="9042"/>
    <cellStyle name="Comma 10 4 4" xfId="6871"/>
    <cellStyle name="Comma 10 5" xfId="2223"/>
    <cellStyle name="Comma 10 5 2" xfId="3625"/>
    <cellStyle name="Comma 10 5 3" xfId="5434"/>
    <cellStyle name="Comma 10 5 3 2" xfId="7263"/>
    <cellStyle name="Comma 10 5 4" xfId="4982"/>
    <cellStyle name="Comma 10 6" xfId="957"/>
    <cellStyle name="Comma 10 7" xfId="3064"/>
    <cellStyle name="Comma 10 8" xfId="4193"/>
    <cellStyle name="Comma 10 8 2" xfId="8539"/>
    <cellStyle name="Comma 10 9" xfId="6368"/>
    <cellStyle name="Comma 11" xfId="346"/>
    <cellStyle name="Comma 11 2" xfId="583"/>
    <cellStyle name="Comma 11 2 2" xfId="2311"/>
    <cellStyle name="Comma 11 2 2 2" xfId="3980"/>
    <cellStyle name="Comma 11 2 2 3" xfId="5516"/>
    <cellStyle name="Comma 11 2 2 3 2" xfId="7342"/>
    <cellStyle name="Comma 11 2 2 4" xfId="4998"/>
    <cellStyle name="Comma 11 2 3" xfId="1595"/>
    <cellStyle name="Comma 11 2 4" xfId="3069"/>
    <cellStyle name="Comma 11 2 5" xfId="3561"/>
    <cellStyle name="Comma 11 2 6" xfId="4486"/>
    <cellStyle name="Comma 11 2 6 2" xfId="8832"/>
    <cellStyle name="Comma 11 2 7" xfId="6661"/>
    <cellStyle name="Comma 11 2 8" xfId="10799"/>
    <cellStyle name="Comma 11 3" xfId="804"/>
    <cellStyle name="Comma 11 3 2" xfId="2344"/>
    <cellStyle name="Comma 11 3 2 2" xfId="4073"/>
    <cellStyle name="Comma 11 3 2 3" xfId="5548"/>
    <cellStyle name="Comma 11 3 2 3 2" xfId="7369"/>
    <cellStyle name="Comma 11 3 2 4" xfId="4937"/>
    <cellStyle name="Comma 11 3 3" xfId="1152"/>
    <cellStyle name="Comma 11 3 4" xfId="3070"/>
    <cellStyle name="Comma 11 3 5" xfId="3342"/>
    <cellStyle name="Comma 11 3 6" xfId="4698"/>
    <cellStyle name="Comma 11 3 6 2" xfId="9044"/>
    <cellStyle name="Comma 11 3 7" xfId="6873"/>
    <cellStyle name="Comma 11 3 8" xfId="10744"/>
    <cellStyle name="Comma 11 4" xfId="2248"/>
    <cellStyle name="Comma 11 4 2" xfId="3794"/>
    <cellStyle name="Comma 11 4 3" xfId="5459"/>
    <cellStyle name="Comma 11 4 3 2" xfId="7288"/>
    <cellStyle name="Comma 11 5" xfId="1091"/>
    <cellStyle name="Comma 11 6" xfId="3068"/>
    <cellStyle name="Comma 11 7" xfId="4249"/>
    <cellStyle name="Comma 11 7 2" xfId="8595"/>
    <cellStyle name="Comma 11 8" xfId="6424"/>
    <cellStyle name="Comma 11 9" xfId="10722"/>
    <cellStyle name="Comma 12" xfId="57"/>
    <cellStyle name="Comma 12 2" xfId="481"/>
    <cellStyle name="Comma 12 2 2" xfId="2294"/>
    <cellStyle name="Comma 12 2 2 2" xfId="3944"/>
    <cellStyle name="Comma 12 2 2 3" xfId="5503"/>
    <cellStyle name="Comma 12 2 2 3 2" xfId="7329"/>
    <cellStyle name="Comma 12 2 2 4" xfId="4893"/>
    <cellStyle name="Comma 12 2 3" xfId="1646"/>
    <cellStyle name="Comma 12 2 4" xfId="3072"/>
    <cellStyle name="Comma 12 2 5" xfId="3835"/>
    <cellStyle name="Comma 12 2 6" xfId="4384"/>
    <cellStyle name="Comma 12 2 6 2" xfId="8730"/>
    <cellStyle name="Comma 12 2 7" xfId="6559"/>
    <cellStyle name="Comma 12 2 8" xfId="12115"/>
    <cellStyle name="Comma 12 3" xfId="805"/>
    <cellStyle name="Comma 12 3 2" xfId="2345"/>
    <cellStyle name="Comma 12 3 2 2" xfId="3765"/>
    <cellStyle name="Comma 12 3 2 3" xfId="5549"/>
    <cellStyle name="Comma 12 3 2 3 2" xfId="7370"/>
    <cellStyle name="Comma 12 3 2 4" xfId="4871"/>
    <cellStyle name="Comma 12 3 3" xfId="1719"/>
    <cellStyle name="Comma 12 3 4" xfId="3073"/>
    <cellStyle name="Comma 12 3 5" xfId="3536"/>
    <cellStyle name="Comma 12 3 6" xfId="4699"/>
    <cellStyle name="Comma 12 3 6 2" xfId="9045"/>
    <cellStyle name="Comma 12 3 7" xfId="6874"/>
    <cellStyle name="Comma 12 3 8" xfId="12253"/>
    <cellStyle name="Comma 12 4" xfId="2283"/>
    <cellStyle name="Comma 12 4 2" xfId="3415"/>
    <cellStyle name="Comma 12 4 3" xfId="5493"/>
    <cellStyle name="Comma 12 4 3 2" xfId="7321"/>
    <cellStyle name="Comma 12 5" xfId="1356"/>
    <cellStyle name="Comma 12 6" xfId="3071"/>
    <cellStyle name="Comma 12 7" xfId="4364"/>
    <cellStyle name="Comma 12 7 2" xfId="8710"/>
    <cellStyle name="Comma 12 8" xfId="6539"/>
    <cellStyle name="Comma 12 9" xfId="11139"/>
    <cellStyle name="Comma 13" xfId="478"/>
    <cellStyle name="Comma 13 2" xfId="2292"/>
    <cellStyle name="Comma 13 2 2" xfId="5501"/>
    <cellStyle name="Comma 13 2 3" xfId="4835"/>
    <cellStyle name="Comma 13 3" xfId="1527"/>
    <cellStyle name="Comma 13 4" xfId="3074"/>
    <cellStyle name="Comma 13 5" xfId="10257"/>
    <cellStyle name="Comma 14" xfId="463"/>
    <cellStyle name="Comma 14 2" xfId="1224"/>
    <cellStyle name="Comma 14 3" xfId="2288"/>
    <cellStyle name="Comma 14 3 2" xfId="3818"/>
    <cellStyle name="Comma 14 3 3" xfId="5497"/>
    <cellStyle name="Comma 14 3 3 2" xfId="7325"/>
    <cellStyle name="Comma 14 3 4" xfId="5032"/>
    <cellStyle name="Comma 14 4" xfId="1167"/>
    <cellStyle name="Comma 14 5" xfId="3075"/>
    <cellStyle name="Comma 14 6" xfId="3934"/>
    <cellStyle name="Comma 14 7" xfId="4369"/>
    <cellStyle name="Comma 14 7 2" xfId="8715"/>
    <cellStyle name="Comma 14 8" xfId="6544"/>
    <cellStyle name="Comma 14 9" xfId="11142"/>
    <cellStyle name="Comma 15" xfId="801"/>
    <cellStyle name="Comma 15 2" xfId="1233"/>
    <cellStyle name="Comma 15 3" xfId="1587"/>
    <cellStyle name="Comma 15 3 2" xfId="5185"/>
    <cellStyle name="Comma 15 3 3" xfId="5130"/>
    <cellStyle name="Comma 16" xfId="1534"/>
    <cellStyle name="Comma 17" xfId="1326"/>
    <cellStyle name="Comma 18" xfId="1594"/>
    <cellStyle name="Comma 18 2" xfId="998"/>
    <cellStyle name="Comma 18 2 2" xfId="3480"/>
    <cellStyle name="Comma 18 2 2 2" xfId="10845"/>
    <cellStyle name="Comma 18 2 2 3" xfId="10242"/>
    <cellStyle name="Comma 18 2 3" xfId="4952"/>
    <cellStyle name="Comma 18 2 3 2" xfId="9245"/>
    <cellStyle name="Comma 18 2 4" xfId="7073"/>
    <cellStyle name="Comma 18 3" xfId="3327"/>
    <cellStyle name="Comma 18 3 2" xfId="11314"/>
    <cellStyle name="Comma 18 3 3" xfId="11132"/>
    <cellStyle name="Comma 18 4" xfId="4976"/>
    <cellStyle name="Comma 18 4 2" xfId="9254"/>
    <cellStyle name="Comma 18 5" xfId="7082"/>
    <cellStyle name="Comma 19" xfId="1206"/>
    <cellStyle name="Comma 19 2" xfId="3317"/>
    <cellStyle name="Comma 19 2 2" xfId="12110"/>
    <cellStyle name="Comma 19 2 3" xfId="10577"/>
    <cellStyle name="Comma 19 3" xfId="5177"/>
    <cellStyle name="Comma 19 3 2" xfId="9325"/>
    <cellStyle name="Comma 19 4" xfId="7161"/>
    <cellStyle name="Comma 2" xfId="10"/>
    <cellStyle name="Comma 2 10" xfId="1531"/>
    <cellStyle name="Comma 2 11" xfId="1078"/>
    <cellStyle name="Comma 2 12" xfId="2953"/>
    <cellStyle name="Comma 2 12 2" xfId="8318"/>
    <cellStyle name="Comma 2 12 3" xfId="12140"/>
    <cellStyle name="Comma 2 2" xfId="79"/>
    <cellStyle name="Comma 2 2 10" xfId="2954"/>
    <cellStyle name="Comma 2 2 11" xfId="4153"/>
    <cellStyle name="Comma 2 2 11 2" xfId="8499"/>
    <cellStyle name="Comma 2 2 12" xfId="6329"/>
    <cellStyle name="Comma 2 2 13" xfId="11946"/>
    <cellStyle name="Comma 2 2 2" xfId="111"/>
    <cellStyle name="Comma 2 2 2 2" xfId="2129"/>
    <cellStyle name="Comma 2 2 2 2 2" xfId="5344"/>
    <cellStyle name="Comma 2 2 2 2 3" xfId="4930"/>
    <cellStyle name="Comma 2 2 2 3" xfId="1075"/>
    <cellStyle name="Comma 2 2 2 4" xfId="3079"/>
    <cellStyle name="Comma 2 2 2 5" xfId="11400"/>
    <cellStyle name="Comma 2 2 3" xfId="187"/>
    <cellStyle name="Comma 2 2 3 2" xfId="335"/>
    <cellStyle name="Comma 2 2 3 2 10" xfId="11466"/>
    <cellStyle name="Comma 2 2 3 2 2" xfId="450"/>
    <cellStyle name="Comma 2 2 3 2 2 2" xfId="687"/>
    <cellStyle name="Comma 2 2 3 2 2 2 2" xfId="3889"/>
    <cellStyle name="Comma 2 2 3 2 2 2 3" xfId="4590"/>
    <cellStyle name="Comma 2 2 3 2 2 2 3 2" xfId="8936"/>
    <cellStyle name="Comma 2 2 3 2 2 2 4" xfId="6765"/>
    <cellStyle name="Comma 2 2 3 2 2 3" xfId="809"/>
    <cellStyle name="Comma 2 2 3 2 2 3 2" xfId="3615"/>
    <cellStyle name="Comma 2 2 3 2 2 3 3" xfId="4703"/>
    <cellStyle name="Comma 2 2 3 2 2 3 3 2" xfId="9049"/>
    <cellStyle name="Comma 2 2 3 2 2 3 4" xfId="6878"/>
    <cellStyle name="Comma 2 2 3 2 2 4" xfId="3420"/>
    <cellStyle name="Comma 2 2 3 2 2 5" xfId="4353"/>
    <cellStyle name="Comma 2 2 3 2 2 5 2" xfId="8699"/>
    <cellStyle name="Comma 2 2 3 2 2 6" xfId="6528"/>
    <cellStyle name="Comma 2 2 3 2 3" xfId="572"/>
    <cellStyle name="Comma 2 2 3 2 3 2" xfId="3778"/>
    <cellStyle name="Comma 2 2 3 2 3 3" xfId="4475"/>
    <cellStyle name="Comma 2 2 3 2 3 3 2" xfId="8821"/>
    <cellStyle name="Comma 2 2 3 2 3 4" xfId="6650"/>
    <cellStyle name="Comma 2 2 3 2 4" xfId="808"/>
    <cellStyle name="Comma 2 2 3 2 4 2" xfId="3437"/>
    <cellStyle name="Comma 2 2 3 2 4 3" xfId="4702"/>
    <cellStyle name="Comma 2 2 3 2 4 3 2" xfId="9048"/>
    <cellStyle name="Comma 2 2 3 2 4 4" xfId="6877"/>
    <cellStyle name="Comma 2 2 3 2 5" xfId="2242"/>
    <cellStyle name="Comma 2 2 3 2 5 2" xfId="3852"/>
    <cellStyle name="Comma 2 2 3 2 5 3" xfId="5453"/>
    <cellStyle name="Comma 2 2 3 2 5 3 2" xfId="7282"/>
    <cellStyle name="Comma 2 2 3 2 6" xfId="1569"/>
    <cellStyle name="Comma 2 2 3 2 7" xfId="3081"/>
    <cellStyle name="Comma 2 2 3 2 8" xfId="4238"/>
    <cellStyle name="Comma 2 2 3 2 8 2" xfId="8584"/>
    <cellStyle name="Comma 2 2 3 2 9" xfId="6413"/>
    <cellStyle name="Comma 2 2 3 3" xfId="394"/>
    <cellStyle name="Comma 2 2 3 3 2" xfId="631"/>
    <cellStyle name="Comma 2 2 3 3 2 2" xfId="3731"/>
    <cellStyle name="Comma 2 2 3 3 2 3" xfId="4534"/>
    <cellStyle name="Comma 2 2 3 3 2 3 2" xfId="8880"/>
    <cellStyle name="Comma 2 2 3 3 2 4" xfId="6709"/>
    <cellStyle name="Comma 2 2 3 3 3" xfId="810"/>
    <cellStyle name="Comma 2 2 3 3 3 2" xfId="3429"/>
    <cellStyle name="Comma 2 2 3 3 3 3" xfId="4704"/>
    <cellStyle name="Comma 2 2 3 3 3 3 2" xfId="9050"/>
    <cellStyle name="Comma 2 2 3 3 3 4" xfId="6879"/>
    <cellStyle name="Comma 2 2 3 3 4" xfId="3643"/>
    <cellStyle name="Comma 2 2 3 3 5" xfId="4297"/>
    <cellStyle name="Comma 2 2 3 3 5 2" xfId="8643"/>
    <cellStyle name="Comma 2 2 3 3 6" xfId="6472"/>
    <cellStyle name="Comma 2 2 3 4" xfId="277"/>
    <cellStyle name="Comma 2 2 3 4 2" xfId="516"/>
    <cellStyle name="Comma 2 2 3 4 2 2" xfId="3838"/>
    <cellStyle name="Comma 2 2 3 4 2 3" xfId="4419"/>
    <cellStyle name="Comma 2 2 3 4 2 3 2" xfId="8765"/>
    <cellStyle name="Comma 2 2 3 4 2 4" xfId="6594"/>
    <cellStyle name="Comma 2 2 3 4 3" xfId="811"/>
    <cellStyle name="Comma 2 2 3 4 3 2" xfId="3563"/>
    <cellStyle name="Comma 2 2 3 4 3 3" xfId="4705"/>
    <cellStyle name="Comma 2 2 3 4 3 3 2" xfId="9051"/>
    <cellStyle name="Comma 2 2 3 4 3 4" xfId="6880"/>
    <cellStyle name="Comma 2 2 3 4 4" xfId="3955"/>
    <cellStyle name="Comma 2 2 3 4 5" xfId="4182"/>
    <cellStyle name="Comma 2 2 3 4 5 2" xfId="8528"/>
    <cellStyle name="Comma 2 2 3 4 6" xfId="6357"/>
    <cellStyle name="Comma 2 2 3 5" xfId="2168"/>
    <cellStyle name="Comma 2 2 3 5 2" xfId="5382"/>
    <cellStyle name="Comma 2 2 3 5 3" xfId="4909"/>
    <cellStyle name="Comma 2 2 3 6" xfId="1511"/>
    <cellStyle name="Comma 2 2 3 7" xfId="3080"/>
    <cellStyle name="Comma 2 2 3 8" xfId="10496"/>
    <cellStyle name="Comma 2 2 4" xfId="307"/>
    <cellStyle name="Comma 2 2 4 10" xfId="6385"/>
    <cellStyle name="Comma 2 2 4 11" xfId="11503"/>
    <cellStyle name="Comma 2 2 4 2" xfId="422"/>
    <cellStyle name="Comma 2 2 4 2 2" xfId="659"/>
    <cellStyle name="Comma 2 2 4 2 2 2" xfId="3957"/>
    <cellStyle name="Comma 2 2 4 2 2 3" xfId="4562"/>
    <cellStyle name="Comma 2 2 4 2 2 3 2" xfId="8908"/>
    <cellStyle name="Comma 2 2 4 2 2 4" xfId="6737"/>
    <cellStyle name="Comma 2 2 4 2 3" xfId="813"/>
    <cellStyle name="Comma 2 2 4 2 3 2" xfId="3753"/>
    <cellStyle name="Comma 2 2 4 2 3 3" xfId="4707"/>
    <cellStyle name="Comma 2 2 4 2 3 3 2" xfId="9053"/>
    <cellStyle name="Comma 2 2 4 2 3 4" xfId="6882"/>
    <cellStyle name="Comma 2 2 4 2 4" xfId="3423"/>
    <cellStyle name="Comma 2 2 4 2 5" xfId="4325"/>
    <cellStyle name="Comma 2 2 4 2 5 2" xfId="8671"/>
    <cellStyle name="Comma 2 2 4 2 6" xfId="6500"/>
    <cellStyle name="Comma 2 2 4 3" xfId="544"/>
    <cellStyle name="Comma 2 2 4 3 2" xfId="3520"/>
    <cellStyle name="Comma 2 2 4 3 3" xfId="4447"/>
    <cellStyle name="Comma 2 2 4 3 3 2" xfId="8793"/>
    <cellStyle name="Comma 2 2 4 3 4" xfId="6622"/>
    <cellStyle name="Comma 2 2 4 4" xfId="812"/>
    <cellStyle name="Comma 2 2 4 4 2" xfId="3348"/>
    <cellStyle name="Comma 2 2 4 4 3" xfId="4706"/>
    <cellStyle name="Comma 2 2 4 4 3 2" xfId="9052"/>
    <cellStyle name="Comma 2 2 4 4 4" xfId="6881"/>
    <cellStyle name="Comma 2 2 4 5" xfId="2229"/>
    <cellStyle name="Comma 2 2 4 5 2" xfId="3403"/>
    <cellStyle name="Comma 2 2 4 5 3" xfId="5440"/>
    <cellStyle name="Comma 2 2 4 5 3 2" xfId="7269"/>
    <cellStyle name="Comma 2 2 4 5 4" xfId="4955"/>
    <cellStyle name="Comma 2 2 4 6" xfId="1553"/>
    <cellStyle name="Comma 2 2 4 7" xfId="3082"/>
    <cellStyle name="Comma 2 2 4 8" xfId="3587"/>
    <cellStyle name="Comma 2 2 4 9" xfId="4210"/>
    <cellStyle name="Comma 2 2 4 9 2" xfId="8556"/>
    <cellStyle name="Comma 2 2 5" xfId="367"/>
    <cellStyle name="Comma 2 2 5 10" xfId="11359"/>
    <cellStyle name="Comma 2 2 5 2" xfId="604"/>
    <cellStyle name="Comma 2 2 5 2 2" xfId="2319"/>
    <cellStyle name="Comma 2 2 5 2 2 2" xfId="3466"/>
    <cellStyle name="Comma 2 2 5 2 2 3" xfId="5524"/>
    <cellStyle name="Comma 2 2 5 2 2 3 2" xfId="7350"/>
    <cellStyle name="Comma 2 2 5 2 2 4" xfId="4981"/>
    <cellStyle name="Comma 2 2 5 2 3" xfId="1209"/>
    <cellStyle name="Comma 2 2 5 2 4" xfId="3084"/>
    <cellStyle name="Comma 2 2 5 2 5" xfId="3892"/>
    <cellStyle name="Comma 2 2 5 2 6" xfId="4507"/>
    <cellStyle name="Comma 2 2 5 2 6 2" xfId="8853"/>
    <cellStyle name="Comma 2 2 5 2 7" xfId="6682"/>
    <cellStyle name="Comma 2 2 5 2 8" xfId="10327"/>
    <cellStyle name="Comma 2 2 5 3" xfId="814"/>
    <cellStyle name="Comma 2 2 5 3 2" xfId="3948"/>
    <cellStyle name="Comma 2 2 5 3 3" xfId="4708"/>
    <cellStyle name="Comma 2 2 5 3 3 2" xfId="9054"/>
    <cellStyle name="Comma 2 2 5 3 4" xfId="6883"/>
    <cellStyle name="Comma 2 2 5 4" xfId="2256"/>
    <cellStyle name="Comma 2 2 5 4 2" xfId="3727"/>
    <cellStyle name="Comma 2 2 5 4 3" xfId="5467"/>
    <cellStyle name="Comma 2 2 5 4 3 2" xfId="7296"/>
    <cellStyle name="Comma 2 2 5 4 4" xfId="5036"/>
    <cellStyle name="Comma 2 2 5 5" xfId="1064"/>
    <cellStyle name="Comma 2 2 5 6" xfId="3083"/>
    <cellStyle name="Comma 2 2 5 7" xfId="3866"/>
    <cellStyle name="Comma 2 2 5 8" xfId="4270"/>
    <cellStyle name="Comma 2 2 5 8 2" xfId="8616"/>
    <cellStyle name="Comma 2 2 5 9" xfId="6445"/>
    <cellStyle name="Comma 2 2 6" xfId="488"/>
    <cellStyle name="Comma 2 2 6 2" xfId="2298"/>
    <cellStyle name="Comma 2 2 6 2 2" xfId="3773"/>
    <cellStyle name="Comma 2 2 6 2 3" xfId="5506"/>
    <cellStyle name="Comma 2 2 6 2 3 2" xfId="7332"/>
    <cellStyle name="Comma 2 2 6 2 4" xfId="4990"/>
    <cellStyle name="Comma 2 2 6 3" xfId="1121"/>
    <cellStyle name="Comma 2 2 6 4" xfId="3078"/>
    <cellStyle name="Comma 2 2 6 5" xfId="3708"/>
    <cellStyle name="Comma 2 2 6 6" xfId="4391"/>
    <cellStyle name="Comma 2 2 6 6 2" xfId="8737"/>
    <cellStyle name="Comma 2 2 6 7" xfId="6566"/>
    <cellStyle name="Comma 2 2 6 8" xfId="12145"/>
    <cellStyle name="Comma 2 2 7" xfId="807"/>
    <cellStyle name="Comma 2 2 7 2" xfId="3740"/>
    <cellStyle name="Comma 2 2 7 2 2" xfId="6220"/>
    <cellStyle name="Comma 2 2 7 2 3" xfId="5235"/>
    <cellStyle name="Comma 2 2 7 3" xfId="5075"/>
    <cellStyle name="Comma 2 2 7 4" xfId="4701"/>
    <cellStyle name="Comma 2 2 7 4 2" xfId="9047"/>
    <cellStyle name="Comma 2 2 7 5" xfId="6876"/>
    <cellStyle name="Comma 2 2 7 6" xfId="11366"/>
    <cellStyle name="Comma 2 2 8" xfId="2121"/>
    <cellStyle name="Comma 2 2 8 2" xfId="3410"/>
    <cellStyle name="Comma 2 2 8 3" xfId="5232"/>
    <cellStyle name="Comma 2 2 8 3 2" xfId="9332"/>
    <cellStyle name="Comma 2 2 8 4" xfId="7170"/>
    <cellStyle name="Comma 2 2 9" xfId="1546"/>
    <cellStyle name="Comma 2 3" xfId="153"/>
    <cellStyle name="Comma 2 3 2" xfId="1043"/>
    <cellStyle name="Comma 2 3 2 2" xfId="1564"/>
    <cellStyle name="Comma 2 3 2 3" xfId="12117"/>
    <cellStyle name="Comma 2 3 2 4" xfId="11989"/>
    <cellStyle name="Comma 2 3 2 5" xfId="13559"/>
    <cellStyle name="Comma 2 3 3" xfId="1173"/>
    <cellStyle name="Comma 2 3 4" xfId="2148"/>
    <cellStyle name="Comma 2 3 4 2" xfId="5363"/>
    <cellStyle name="Comma 2 3 4 2 2" xfId="8319"/>
    <cellStyle name="Comma 2 3 4 3" xfId="5096"/>
    <cellStyle name="Comma 2 3 4 4" xfId="11898"/>
    <cellStyle name="Comma 2 3 4 5" xfId="11213"/>
    <cellStyle name="Comma 2 3 5" xfId="1133"/>
    <cellStyle name="Comma 2 3 5 2" xfId="11930"/>
    <cellStyle name="Comma 2 3 5 3" xfId="10328"/>
    <cellStyle name="Comma 2 3 6" xfId="2955"/>
    <cellStyle name="Comma 2 3 7" xfId="11910"/>
    <cellStyle name="Comma 2 4" xfId="154"/>
    <cellStyle name="Comma 2 4 2" xfId="1576"/>
    <cellStyle name="Comma 2 4 3" xfId="1307"/>
    <cellStyle name="Comma 2 4 4" xfId="2149"/>
    <cellStyle name="Comma 2 4 4 2" xfId="5364"/>
    <cellStyle name="Comma 2 4 4 3" xfId="4992"/>
    <cellStyle name="Comma 2 4 4 3 2" xfId="9263"/>
    <cellStyle name="Comma 2 4 4 3 3" xfId="8325"/>
    <cellStyle name="Comma 2 4 4 4" xfId="10580"/>
    <cellStyle name="Comma 2 4 5" xfId="1213"/>
    <cellStyle name="Comma 2 4 5 2" xfId="11285"/>
    <cellStyle name="Comma 2 4 5 3" xfId="10245"/>
    <cellStyle name="Comma 2 4 6" xfId="2956"/>
    <cellStyle name="Comma 2 4 7" xfId="10711"/>
    <cellStyle name="Comma 2 4 8" xfId="10326"/>
    <cellStyle name="Comma 2 5" xfId="252"/>
    <cellStyle name="Comma 2 5 2" xfId="1492"/>
    <cellStyle name="Comma 2 5 2 2" xfId="1461"/>
    <cellStyle name="Comma 2 5 3" xfId="1107"/>
    <cellStyle name="Comma 2 5 4" xfId="2209"/>
    <cellStyle name="Comma 2 5 4 2" xfId="5420"/>
    <cellStyle name="Comma 2 5 4 3" xfId="4997"/>
    <cellStyle name="Comma 2 5 5" xfId="1394"/>
    <cellStyle name="Comma 2 5 5 2" xfId="11276"/>
    <cellStyle name="Comma 2 5 5 3" xfId="11229"/>
    <cellStyle name="Comma 2 5 6" xfId="3085"/>
    <cellStyle name="Comma 2 5 7" xfId="10365"/>
    <cellStyle name="Comma 2 5 8" xfId="12041"/>
    <cellStyle name="Comma 2 6" xfId="348"/>
    <cellStyle name="Comma 2 6 10" xfId="11105"/>
    <cellStyle name="Comma 2 6 2" xfId="585"/>
    <cellStyle name="Comma 2 6 2 2" xfId="2312"/>
    <cellStyle name="Comma 2 6 2 2 2" xfId="3312"/>
    <cellStyle name="Comma 2 6 2 2 3" xfId="5517"/>
    <cellStyle name="Comma 2 6 2 2 3 2" xfId="7343"/>
    <cellStyle name="Comma 2 6 2 2 4" xfId="5033"/>
    <cellStyle name="Comma 2 6 2 3" xfId="1568"/>
    <cellStyle name="Comma 2 6 2 4" xfId="3087"/>
    <cellStyle name="Comma 2 6 2 5" xfId="3371"/>
    <cellStyle name="Comma 2 6 2 6" xfId="4488"/>
    <cellStyle name="Comma 2 6 2 6 2" xfId="8834"/>
    <cellStyle name="Comma 2 6 2 7" xfId="6663"/>
    <cellStyle name="Comma 2 6 2 8" xfId="12137"/>
    <cellStyle name="Comma 2 6 3" xfId="815"/>
    <cellStyle name="Comma 2 6 3 2" xfId="2347"/>
    <cellStyle name="Comma 2 6 3 2 2" xfId="3404"/>
    <cellStyle name="Comma 2 6 3 2 3" xfId="5551"/>
    <cellStyle name="Comma 2 6 3 2 3 2" xfId="7372"/>
    <cellStyle name="Comma 2 6 3 2 4" xfId="4950"/>
    <cellStyle name="Comma 2 6 3 3" xfId="1542"/>
    <cellStyle name="Comma 2 6 3 4" xfId="3088"/>
    <cellStyle name="Comma 2 6 3 5" xfId="3907"/>
    <cellStyle name="Comma 2 6 3 6" xfId="4709"/>
    <cellStyle name="Comma 2 6 3 6 2" xfId="9055"/>
    <cellStyle name="Comma 2 6 3 7" xfId="6884"/>
    <cellStyle name="Comma 2 6 3 8" xfId="12056"/>
    <cellStyle name="Comma 2 6 4" xfId="2250"/>
    <cellStyle name="Comma 2 6 4 2" xfId="3531"/>
    <cellStyle name="Comma 2 6 4 3" xfId="5461"/>
    <cellStyle name="Comma 2 6 4 3 2" xfId="7290"/>
    <cellStyle name="Comma 2 6 4 4" xfId="4865"/>
    <cellStyle name="Comma 2 6 5" xfId="1245"/>
    <cellStyle name="Comma 2 6 6" xfId="3086"/>
    <cellStyle name="Comma 2 6 7" xfId="4020"/>
    <cellStyle name="Comma 2 6 8" xfId="4251"/>
    <cellStyle name="Comma 2 6 8 2" xfId="8597"/>
    <cellStyle name="Comma 2 6 9" xfId="6426"/>
    <cellStyle name="Comma 2 7" xfId="701"/>
    <cellStyle name="Comma 2 7 2" xfId="2327"/>
    <cellStyle name="Comma 2 7 2 2" xfId="5532"/>
    <cellStyle name="Comma 2 7 2 3" xfId="5035"/>
    <cellStyle name="Comma 2 7 3" xfId="1756"/>
    <cellStyle name="Comma 2 7 4" xfId="3089"/>
    <cellStyle name="Comma 2 7 5" xfId="11920"/>
    <cellStyle name="Comma 2 8" xfId="806"/>
    <cellStyle name="Comma 2 8 2" xfId="2346"/>
    <cellStyle name="Comma 2 8 2 2" xfId="3475"/>
    <cellStyle name="Comma 2 8 2 3" xfId="5550"/>
    <cellStyle name="Comma 2 8 2 3 2" xfId="7371"/>
    <cellStyle name="Comma 2 8 2 4" xfId="4975"/>
    <cellStyle name="Comma 2 8 3" xfId="1404"/>
    <cellStyle name="Comma 2 8 4" xfId="3090"/>
    <cellStyle name="Comma 2 8 5" xfId="3725"/>
    <cellStyle name="Comma 2 8 6" xfId="4700"/>
    <cellStyle name="Comma 2 8 6 2" xfId="9046"/>
    <cellStyle name="Comma 2 8 7" xfId="6875"/>
    <cellStyle name="Comma 2 8 8" xfId="11397"/>
    <cellStyle name="Comma 2 9" xfId="1378"/>
    <cellStyle name="Comma 2 9 2" xfId="1443"/>
    <cellStyle name="Comma 20" xfId="1231"/>
    <cellStyle name="Comma 20 10" xfId="11160"/>
    <cellStyle name="Comma 20 11" xfId="12153"/>
    <cellStyle name="Comma 20 2" xfId="2749"/>
    <cellStyle name="Comma 20 2 2" xfId="3270"/>
    <cellStyle name="Comma 20 2 2 2" xfId="4053"/>
    <cellStyle name="Comma 20 2 2 2 2" xfId="8469"/>
    <cellStyle name="Comma 20 2 2 2 2 2" xfId="11867"/>
    <cellStyle name="Comma 20 2 2 2 2 2 2" xfId="13468"/>
    <cellStyle name="Comma 20 2 2 2 2 2 3" xfId="13819"/>
    <cellStyle name="Comma 20 2 2 2 2 3" xfId="11058"/>
    <cellStyle name="Comma 20 2 2 2 2 3 2" xfId="13130"/>
    <cellStyle name="Comma 20 2 2 2 2 3 3" xfId="13540"/>
    <cellStyle name="Comma 20 2 2 2 2 4" xfId="12790"/>
    <cellStyle name="Comma 20 2 2 2 2 5" xfId="12291"/>
    <cellStyle name="Comma 20 2 2 2 3" xfId="8268"/>
    <cellStyle name="Comma 20 2 2 2 3 2" xfId="11696"/>
    <cellStyle name="Comma 20 2 2 2 3 2 2" xfId="13297"/>
    <cellStyle name="Comma 20 2 2 2 3 2 3" xfId="13648"/>
    <cellStyle name="Comma 20 2 2 2 3 3" xfId="12619"/>
    <cellStyle name="Comma 20 2 2 2 3 4" xfId="11221"/>
    <cellStyle name="Comma 20 2 2 2 4" xfId="10877"/>
    <cellStyle name="Comma 20 2 2 2 4 2" xfId="12958"/>
    <cellStyle name="Comma 20 2 2 2 4 3" xfId="11256"/>
    <cellStyle name="Comma 20 2 2 2 5" xfId="12454"/>
    <cellStyle name="Comma 20 2 2 2 6" xfId="12245"/>
    <cellStyle name="Comma 20 2 2 3" xfId="3508"/>
    <cellStyle name="Comma 20 2 2 4" xfId="8390"/>
    <cellStyle name="Comma 20 2 2 4 2" xfId="11788"/>
    <cellStyle name="Comma 20 2 2 4 2 2" xfId="13389"/>
    <cellStyle name="Comma 20 2 2 4 2 3" xfId="13740"/>
    <cellStyle name="Comma 20 2 2 4 3" xfId="10979"/>
    <cellStyle name="Comma 20 2 2 4 3 2" xfId="13051"/>
    <cellStyle name="Comma 20 2 2 4 3 3" xfId="12013"/>
    <cellStyle name="Comma 20 2 2 4 4" xfId="12711"/>
    <cellStyle name="Comma 20 2 2 4 5" xfId="12290"/>
    <cellStyle name="Comma 20 2 2 5" xfId="8189"/>
    <cellStyle name="Comma 20 2 2 5 2" xfId="11617"/>
    <cellStyle name="Comma 20 2 2 5 2 2" xfId="13218"/>
    <cellStyle name="Comma 20 2 2 5 2 3" xfId="11301"/>
    <cellStyle name="Comma 20 2 2 5 3" xfId="12540"/>
    <cellStyle name="Comma 20 2 2 5 4" xfId="13604"/>
    <cellStyle name="Comma 20 2 2 6" xfId="10690"/>
    <cellStyle name="Comma 20 2 2 6 2" xfId="12877"/>
    <cellStyle name="Comma 20 2 2 6 3" xfId="10308"/>
    <cellStyle name="Comma 20 2 2 7" xfId="12375"/>
    <cellStyle name="Comma 20 2 2 8" xfId="11155"/>
    <cellStyle name="Comma 20 2 3" xfId="3924"/>
    <cellStyle name="Comma 20 2 3 2" xfId="8433"/>
    <cellStyle name="Comma 20 2 3 2 2" xfId="11831"/>
    <cellStyle name="Comma 20 2 3 2 2 2" xfId="13432"/>
    <cellStyle name="Comma 20 2 3 2 2 3" xfId="13783"/>
    <cellStyle name="Comma 20 2 3 2 3" xfId="11022"/>
    <cellStyle name="Comma 20 2 3 2 3 2" xfId="13094"/>
    <cellStyle name="Comma 20 2 3 2 3 3" xfId="13583"/>
    <cellStyle name="Comma 20 2 3 2 4" xfId="12754"/>
    <cellStyle name="Comma 20 2 3 2 5" xfId="11433"/>
    <cellStyle name="Comma 20 2 3 3" xfId="8232"/>
    <cellStyle name="Comma 20 2 3 3 2" xfId="11660"/>
    <cellStyle name="Comma 20 2 3 3 2 2" xfId="13261"/>
    <cellStyle name="Comma 20 2 3 3 2 3" xfId="11997"/>
    <cellStyle name="Comma 20 2 3 3 3" xfId="12583"/>
    <cellStyle name="Comma 20 2 3 3 4" xfId="12016"/>
    <cellStyle name="Comma 20 2 3 4" xfId="10827"/>
    <cellStyle name="Comma 20 2 3 4 2" xfId="12921"/>
    <cellStyle name="Comma 20 2 3 4 3" xfId="10191"/>
    <cellStyle name="Comma 20 2 3 5" xfId="12418"/>
    <cellStyle name="Comma 20 2 3 6" xfId="11425"/>
    <cellStyle name="Comma 20 2 4" xfId="3791"/>
    <cellStyle name="Comma 20 2 5" xfId="8354"/>
    <cellStyle name="Comma 20 2 5 2" xfId="11752"/>
    <cellStyle name="Comma 20 2 5 2 2" xfId="13353"/>
    <cellStyle name="Comma 20 2 5 2 3" xfId="13704"/>
    <cellStyle name="Comma 20 2 5 3" xfId="10943"/>
    <cellStyle name="Comma 20 2 5 3 2" xfId="13015"/>
    <cellStyle name="Comma 20 2 5 3 3" xfId="11165"/>
    <cellStyle name="Comma 20 2 5 4" xfId="12675"/>
    <cellStyle name="Comma 20 2 5 5" xfId="13541"/>
    <cellStyle name="Comma 20 2 6" xfId="8153"/>
    <cellStyle name="Comma 20 2 6 2" xfId="11581"/>
    <cellStyle name="Comma 20 2 6 2 2" xfId="13182"/>
    <cellStyle name="Comma 20 2 6 2 3" xfId="11235"/>
    <cellStyle name="Comma 20 2 6 3" xfId="12504"/>
    <cellStyle name="Comma 20 2 6 4" xfId="13600"/>
    <cellStyle name="Comma 20 2 7" xfId="10595"/>
    <cellStyle name="Comma 20 2 7 2" xfId="12841"/>
    <cellStyle name="Comma 20 2 7 3" xfId="11080"/>
    <cellStyle name="Comma 20 2 8" xfId="12025"/>
    <cellStyle name="Comma 20 2 9" xfId="12274"/>
    <cellStyle name="Comma 20 3" xfId="3243"/>
    <cellStyle name="Comma 20 3 2" xfId="4036"/>
    <cellStyle name="Comma 20 3 2 2" xfId="8452"/>
    <cellStyle name="Comma 20 3 2 2 2" xfId="11850"/>
    <cellStyle name="Comma 20 3 2 2 2 2" xfId="13451"/>
    <cellStyle name="Comma 20 3 2 2 2 3" xfId="13802"/>
    <cellStyle name="Comma 20 3 2 2 3" xfId="11041"/>
    <cellStyle name="Comma 20 3 2 2 3 2" xfId="13113"/>
    <cellStyle name="Comma 20 3 2 2 3 3" xfId="11978"/>
    <cellStyle name="Comma 20 3 2 2 4" xfId="12773"/>
    <cellStyle name="Comma 20 3 2 2 5" xfId="10330"/>
    <cellStyle name="Comma 20 3 2 3" xfId="8251"/>
    <cellStyle name="Comma 20 3 2 3 2" xfId="11679"/>
    <cellStyle name="Comma 20 3 2 3 2 2" xfId="13280"/>
    <cellStyle name="Comma 20 3 2 3 2 3" xfId="13631"/>
    <cellStyle name="Comma 20 3 2 3 3" xfId="12602"/>
    <cellStyle name="Comma 20 3 2 3 4" xfId="13592"/>
    <cellStyle name="Comma 20 3 2 4" xfId="10860"/>
    <cellStyle name="Comma 20 3 2 4 2" xfId="12941"/>
    <cellStyle name="Comma 20 3 2 4 3" xfId="11382"/>
    <cellStyle name="Comma 20 3 2 5" xfId="12437"/>
    <cellStyle name="Comma 20 3 2 6" xfId="11505"/>
    <cellStyle name="Comma 20 3 3" xfId="3717"/>
    <cellStyle name="Comma 20 3 4" xfId="8373"/>
    <cellStyle name="Comma 20 3 4 2" xfId="11771"/>
    <cellStyle name="Comma 20 3 4 2 2" xfId="13372"/>
    <cellStyle name="Comma 20 3 4 2 3" xfId="13723"/>
    <cellStyle name="Comma 20 3 4 3" xfId="10962"/>
    <cellStyle name="Comma 20 3 4 3 2" xfId="13034"/>
    <cellStyle name="Comma 20 3 4 3 3" xfId="10181"/>
    <cellStyle name="Comma 20 3 4 4" xfId="12694"/>
    <cellStyle name="Comma 20 3 4 5" xfId="10602"/>
    <cellStyle name="Comma 20 3 5" xfId="8172"/>
    <cellStyle name="Comma 20 3 5 2" xfId="11600"/>
    <cellStyle name="Comma 20 3 5 2 2" xfId="13201"/>
    <cellStyle name="Comma 20 3 5 2 3" xfId="10562"/>
    <cellStyle name="Comma 20 3 5 3" xfId="12523"/>
    <cellStyle name="Comma 20 3 5 4" xfId="10789"/>
    <cellStyle name="Comma 20 3 6" xfId="10670"/>
    <cellStyle name="Comma 20 3 6 2" xfId="12860"/>
    <cellStyle name="Comma 20 3 6 3" xfId="10628"/>
    <cellStyle name="Comma 20 3 7" xfId="12358"/>
    <cellStyle name="Comma 20 3 8" xfId="10254"/>
    <cellStyle name="Comma 20 4" xfId="3581"/>
    <cellStyle name="Comma 20 4 2" xfId="8406"/>
    <cellStyle name="Comma 20 4 2 2" xfId="11804"/>
    <cellStyle name="Comma 20 4 2 2 2" xfId="13405"/>
    <cellStyle name="Comma 20 4 2 2 3" xfId="13756"/>
    <cellStyle name="Comma 20 4 2 3" xfId="10995"/>
    <cellStyle name="Comma 20 4 2 3 2" xfId="13067"/>
    <cellStyle name="Comma 20 4 2 3 3" xfId="10263"/>
    <cellStyle name="Comma 20 4 2 4" xfId="12727"/>
    <cellStyle name="Comma 20 4 2 5" xfId="10739"/>
    <cellStyle name="Comma 20 4 3" xfId="8205"/>
    <cellStyle name="Comma 20 4 3 2" xfId="11633"/>
    <cellStyle name="Comma 20 4 3 2 2" xfId="13234"/>
    <cellStyle name="Comma 20 4 3 2 3" xfId="10179"/>
    <cellStyle name="Comma 20 4 3 3" xfId="12556"/>
    <cellStyle name="Comma 20 4 3 4" xfId="11398"/>
    <cellStyle name="Comma 20 4 4" xfId="10753"/>
    <cellStyle name="Comma 20 4 4 2" xfId="12894"/>
    <cellStyle name="Comma 20 4 4 3" xfId="12237"/>
    <cellStyle name="Comma 20 4 5" xfId="12391"/>
    <cellStyle name="Comma 20 4 6" xfId="12033"/>
    <cellStyle name="Comma 20 5" xfId="3712"/>
    <cellStyle name="Comma 20 6" xfId="8293"/>
    <cellStyle name="Comma 20 6 2" xfId="11720"/>
    <cellStyle name="Comma 20 6 2 2" xfId="13321"/>
    <cellStyle name="Comma 20 6 2 3" xfId="13672"/>
    <cellStyle name="Comma 20 6 3" xfId="10906"/>
    <cellStyle name="Comma 20 6 3 2" xfId="12982"/>
    <cellStyle name="Comma 20 6 3 3" xfId="11210"/>
    <cellStyle name="Comma 20 6 4" xfId="12643"/>
    <cellStyle name="Comma 20 6 5" xfId="11903"/>
    <cellStyle name="Comma 20 7" xfId="8128"/>
    <cellStyle name="Comma 20 7 2" xfId="11555"/>
    <cellStyle name="Comma 20 7 2 2" xfId="13158"/>
    <cellStyle name="Comma 20 7 2 3" xfId="12031"/>
    <cellStyle name="Comma 20 7 3" xfId="12480"/>
    <cellStyle name="Comma 20 7 4" xfId="13506"/>
    <cellStyle name="Comma 20 8" xfId="10492"/>
    <cellStyle name="Comma 20 8 2" xfId="12815"/>
    <cellStyle name="Comma 20 8 3" xfId="11163"/>
    <cellStyle name="Comma 20 9" xfId="11109"/>
    <cellStyle name="Comma 21" xfId="2745"/>
    <cellStyle name="Comma 21 10" xfId="10893"/>
    <cellStyle name="Comma 21 2" xfId="2949"/>
    <cellStyle name="Comma 21 2 2" xfId="3971"/>
    <cellStyle name="Comma 21 2 2 2" xfId="8448"/>
    <cellStyle name="Comma 21 2 2 2 2" xfId="11846"/>
    <cellStyle name="Comma 21 2 2 2 2 2" xfId="13447"/>
    <cellStyle name="Comma 21 2 2 2 2 3" xfId="13798"/>
    <cellStyle name="Comma 21 2 2 2 3" xfId="11037"/>
    <cellStyle name="Comma 21 2 2 2 3 2" xfId="13109"/>
    <cellStyle name="Comma 21 2 2 2 3 3" xfId="12326"/>
    <cellStyle name="Comma 21 2 2 2 4" xfId="12769"/>
    <cellStyle name="Comma 21 2 2 2 5" xfId="10800"/>
    <cellStyle name="Comma 21 2 2 3" xfId="8247"/>
    <cellStyle name="Comma 21 2 2 3 2" xfId="11675"/>
    <cellStyle name="Comma 21 2 2 3 2 2" xfId="13276"/>
    <cellStyle name="Comma 21 2 2 3 2 3" xfId="13627"/>
    <cellStyle name="Comma 21 2 2 3 3" xfId="12598"/>
    <cellStyle name="Comma 21 2 2 3 4" xfId="10260"/>
    <cellStyle name="Comma 21 2 2 4" xfId="10848"/>
    <cellStyle name="Comma 21 2 2 4 2" xfId="12936"/>
    <cellStyle name="Comma 21 2 2 4 3" xfId="11966"/>
    <cellStyle name="Comma 21 2 2 5" xfId="12433"/>
    <cellStyle name="Comma 21 2 2 6" xfId="11921"/>
    <cellStyle name="Comma 21 2 3" xfId="3669"/>
    <cellStyle name="Comma 21 2 4" xfId="8370"/>
    <cellStyle name="Comma 21 2 4 2" xfId="11768"/>
    <cellStyle name="Comma 21 2 4 2 2" xfId="13369"/>
    <cellStyle name="Comma 21 2 4 2 3" xfId="13720"/>
    <cellStyle name="Comma 21 2 4 3" xfId="10959"/>
    <cellStyle name="Comma 21 2 4 3 2" xfId="13031"/>
    <cellStyle name="Comma 21 2 4 3 3" xfId="10498"/>
    <cellStyle name="Comma 21 2 4 4" xfId="12691"/>
    <cellStyle name="Comma 21 2 4 5" xfId="11407"/>
    <cellStyle name="Comma 21 2 5" xfId="8169"/>
    <cellStyle name="Comma 21 2 5 2" xfId="11597"/>
    <cellStyle name="Comma 21 2 5 2 2" xfId="13198"/>
    <cellStyle name="Comma 21 2 5 2 3" xfId="12333"/>
    <cellStyle name="Comma 21 2 5 3" xfId="12520"/>
    <cellStyle name="Comma 21 2 5 4" xfId="11260"/>
    <cellStyle name="Comma 21 2 6" xfId="10636"/>
    <cellStyle name="Comma 21 2 6 2" xfId="12857"/>
    <cellStyle name="Comma 21 2 6 3" xfId="11170"/>
    <cellStyle name="Comma 21 2 7" xfId="12355"/>
    <cellStyle name="Comma 21 2 8" xfId="11375"/>
    <cellStyle name="Comma 21 3" xfId="3920"/>
    <cellStyle name="Comma 21 3 2" xfId="8429"/>
    <cellStyle name="Comma 21 3 2 2" xfId="11827"/>
    <cellStyle name="Comma 21 3 2 2 2" xfId="13428"/>
    <cellStyle name="Comma 21 3 2 2 3" xfId="13779"/>
    <cellStyle name="Comma 21 3 2 3" xfId="11018"/>
    <cellStyle name="Comma 21 3 2 3 2" xfId="13090"/>
    <cellStyle name="Comma 21 3 2 3 3" xfId="13490"/>
    <cellStyle name="Comma 21 3 2 4" xfId="12750"/>
    <cellStyle name="Comma 21 3 2 5" xfId="11323"/>
    <cellStyle name="Comma 21 3 3" xfId="8228"/>
    <cellStyle name="Comma 21 3 3 2" xfId="11656"/>
    <cellStyle name="Comma 21 3 3 2 2" xfId="13257"/>
    <cellStyle name="Comma 21 3 3 2 3" xfId="10543"/>
    <cellStyle name="Comma 21 3 3 3" xfId="12579"/>
    <cellStyle name="Comma 21 3 3 4" xfId="10374"/>
    <cellStyle name="Comma 21 3 4" xfId="10823"/>
    <cellStyle name="Comma 21 3 4 2" xfId="12917"/>
    <cellStyle name="Comma 21 3 4 3" xfId="12284"/>
    <cellStyle name="Comma 21 3 5" xfId="12414"/>
    <cellStyle name="Comma 21 3 6" xfId="11457"/>
    <cellStyle name="Comma 21 4" xfId="3962"/>
    <cellStyle name="Comma 21 5" xfId="8350"/>
    <cellStyle name="Comma 21 5 2" xfId="11748"/>
    <cellStyle name="Comma 21 5 2 2" xfId="13349"/>
    <cellStyle name="Comma 21 5 2 3" xfId="13700"/>
    <cellStyle name="Comma 21 5 3" xfId="10939"/>
    <cellStyle name="Comma 21 5 3 2" xfId="13011"/>
    <cellStyle name="Comma 21 5 3 3" xfId="10552"/>
    <cellStyle name="Comma 21 5 4" xfId="12671"/>
    <cellStyle name="Comma 21 5 5" xfId="13538"/>
    <cellStyle name="Comma 21 6" xfId="8149"/>
    <cellStyle name="Comma 21 6 2" xfId="11577"/>
    <cellStyle name="Comma 21 6 2 2" xfId="13178"/>
    <cellStyle name="Comma 21 6 2 3" xfId="10290"/>
    <cellStyle name="Comma 21 6 3" xfId="12500"/>
    <cellStyle name="Comma 21 6 4" xfId="10524"/>
    <cellStyle name="Comma 21 7" xfId="10591"/>
    <cellStyle name="Comma 21 7 2" xfId="12837"/>
    <cellStyle name="Comma 21 7 3" xfId="12254"/>
    <cellStyle name="Comma 21 8" xfId="10471"/>
    <cellStyle name="Comma 21 9" xfId="10731"/>
    <cellStyle name="Comma 22" xfId="4146"/>
    <cellStyle name="Comma 22 2" xfId="8492"/>
    <cellStyle name="Comma 22 3" xfId="8292"/>
    <cellStyle name="Comma 22 3 2" xfId="11719"/>
    <cellStyle name="Comma 22 3 2 2" xfId="13320"/>
    <cellStyle name="Comma 22 3 2 3" xfId="13671"/>
    <cellStyle name="Comma 22 3 3" xfId="12642"/>
    <cellStyle name="Comma 22 3 4" xfId="12130"/>
    <cellStyle name="Comma 22 4" xfId="10905"/>
    <cellStyle name="Comma 22 4 2" xfId="12981"/>
    <cellStyle name="Comma 22 4 3" xfId="11120"/>
    <cellStyle name="Comma 23" xfId="6310"/>
    <cellStyle name="Comma 24" xfId="11508"/>
    <cellStyle name="Comma 25" xfId="11283"/>
    <cellStyle name="Comma 26" xfId="11986"/>
    <cellStyle name="Comma 3" xfId="63"/>
    <cellStyle name="Comma 3 10" xfId="816"/>
    <cellStyle name="Comma 3 10 2" xfId="4077"/>
    <cellStyle name="Comma 3 10 3" xfId="4710"/>
    <cellStyle name="Comma 3 10 3 2" xfId="9056"/>
    <cellStyle name="Comma 3 10 4" xfId="6885"/>
    <cellStyle name="Comma 3 11" xfId="3900"/>
    <cellStyle name="Comma 3 2" xfId="80"/>
    <cellStyle name="Comma 3 2 2" xfId="134"/>
    <cellStyle name="Comma 3 2 3" xfId="1146"/>
    <cellStyle name="Comma 3 2 4" xfId="1723"/>
    <cellStyle name="Comma 3 2 5" xfId="1413"/>
    <cellStyle name="Comma 3 2 6" xfId="2969"/>
    <cellStyle name="Comma 3 3" xfId="95"/>
    <cellStyle name="Comma 3 3 2" xfId="1757"/>
    <cellStyle name="Comma 3 3 2 2" xfId="1643"/>
    <cellStyle name="Comma 3 3 3" xfId="1287"/>
    <cellStyle name="Comma 3 3 4" xfId="1024"/>
    <cellStyle name="Comma 3 3 5" xfId="3091"/>
    <cellStyle name="Comma 3 4" xfId="76"/>
    <cellStyle name="Comma 3 4 2" xfId="1142"/>
    <cellStyle name="Comma 3 4 3" xfId="1312"/>
    <cellStyle name="Comma 3 4 4" xfId="1703"/>
    <cellStyle name="Comma 3 4 5" xfId="1414"/>
    <cellStyle name="Comma 3 4 6" xfId="3092"/>
    <cellStyle name="Comma 3 5" xfId="147"/>
    <cellStyle name="Comma 3 5 2" xfId="2146"/>
    <cellStyle name="Comma 3 5 2 2" xfId="5361"/>
    <cellStyle name="Comma 3 5 2 3" xfId="4968"/>
    <cellStyle name="Comma 3 5 3" xfId="1191"/>
    <cellStyle name="Comma 3 5 4" xfId="3093"/>
    <cellStyle name="Comma 3 5 5" xfId="10706"/>
    <cellStyle name="Comma 3 6" xfId="256"/>
    <cellStyle name="Comma 3 6 2" xfId="2211"/>
    <cellStyle name="Comma 3 6 2 2" xfId="5422"/>
    <cellStyle name="Comma 3 6 2 3" xfId="5034"/>
    <cellStyle name="Comma 3 6 3" xfId="1299"/>
    <cellStyle name="Comma 3 6 4" xfId="3094"/>
    <cellStyle name="Comma 3 6 5" xfId="12200"/>
    <cellStyle name="Comma 3 7" xfId="260"/>
    <cellStyle name="Comma 3 7 10" xfId="12246"/>
    <cellStyle name="Comma 3 7 2" xfId="285"/>
    <cellStyle name="Comma 3 7 2 2" xfId="343"/>
    <cellStyle name="Comma 3 7 2 2 2" xfId="458"/>
    <cellStyle name="Comma 3 7 2 2 2 2" xfId="695"/>
    <cellStyle name="Comma 3 7 2 2 2 2 2" xfId="3875"/>
    <cellStyle name="Comma 3 7 2 2 2 2 3" xfId="4598"/>
    <cellStyle name="Comma 3 7 2 2 2 2 3 2" xfId="8944"/>
    <cellStyle name="Comma 3 7 2 2 2 2 4" xfId="6773"/>
    <cellStyle name="Comma 3 7 2 2 2 3" xfId="820"/>
    <cellStyle name="Comma 3 7 2 2 2 3 2" xfId="3751"/>
    <cellStyle name="Comma 3 7 2 2 2 3 3" xfId="4714"/>
    <cellStyle name="Comma 3 7 2 2 2 3 3 2" xfId="9060"/>
    <cellStyle name="Comma 3 7 2 2 2 3 4" xfId="6889"/>
    <cellStyle name="Comma 3 7 2 2 2 4" xfId="3494"/>
    <cellStyle name="Comma 3 7 2 2 2 5" xfId="4361"/>
    <cellStyle name="Comma 3 7 2 2 2 5 2" xfId="8707"/>
    <cellStyle name="Comma 3 7 2 2 2 6" xfId="6536"/>
    <cellStyle name="Comma 3 7 2 2 3" xfId="580"/>
    <cellStyle name="Comma 3 7 2 2 3 2" xfId="3541"/>
    <cellStyle name="Comma 3 7 2 2 3 3" xfId="4483"/>
    <cellStyle name="Comma 3 7 2 2 3 3 2" xfId="8829"/>
    <cellStyle name="Comma 3 7 2 2 3 4" xfId="6658"/>
    <cellStyle name="Comma 3 7 2 2 4" xfId="819"/>
    <cellStyle name="Comma 3 7 2 2 4 2" xfId="3603"/>
    <cellStyle name="Comma 3 7 2 2 4 3" xfId="4713"/>
    <cellStyle name="Comma 3 7 2 2 4 3 2" xfId="9059"/>
    <cellStyle name="Comma 3 7 2 2 4 4" xfId="6888"/>
    <cellStyle name="Comma 3 7 2 2 5" xfId="3816"/>
    <cellStyle name="Comma 3 7 2 2 6" xfId="4246"/>
    <cellStyle name="Comma 3 7 2 2 6 2" xfId="8592"/>
    <cellStyle name="Comma 3 7 2 2 7" xfId="6421"/>
    <cellStyle name="Comma 3 7 2 3" xfId="402"/>
    <cellStyle name="Comma 3 7 2 3 2" xfId="639"/>
    <cellStyle name="Comma 3 7 2 3 2 2" xfId="4074"/>
    <cellStyle name="Comma 3 7 2 3 2 3" xfId="4542"/>
    <cellStyle name="Comma 3 7 2 3 2 3 2" xfId="8888"/>
    <cellStyle name="Comma 3 7 2 3 2 4" xfId="6717"/>
    <cellStyle name="Comma 3 7 2 3 3" xfId="821"/>
    <cellStyle name="Comma 3 7 2 3 3 2" xfId="3400"/>
    <cellStyle name="Comma 3 7 2 3 3 3" xfId="4715"/>
    <cellStyle name="Comma 3 7 2 3 3 3 2" xfId="9061"/>
    <cellStyle name="Comma 3 7 2 3 3 4" xfId="6890"/>
    <cellStyle name="Comma 3 7 2 3 4" xfId="3388"/>
    <cellStyle name="Comma 3 7 2 3 5" xfId="4305"/>
    <cellStyle name="Comma 3 7 2 3 5 2" xfId="8651"/>
    <cellStyle name="Comma 3 7 2 3 6" xfId="6480"/>
    <cellStyle name="Comma 3 7 2 4" xfId="524"/>
    <cellStyle name="Comma 3 7 2 4 2" xfId="3833"/>
    <cellStyle name="Comma 3 7 2 4 3" xfId="4427"/>
    <cellStyle name="Comma 3 7 2 4 3 2" xfId="8773"/>
    <cellStyle name="Comma 3 7 2 4 4" xfId="6602"/>
    <cellStyle name="Comma 3 7 2 5" xfId="818"/>
    <cellStyle name="Comma 3 7 2 5 2" xfId="3555"/>
    <cellStyle name="Comma 3 7 2 5 3" xfId="4712"/>
    <cellStyle name="Comma 3 7 2 5 3 2" xfId="9058"/>
    <cellStyle name="Comma 3 7 2 5 4" xfId="6887"/>
    <cellStyle name="Comma 3 7 2 6" xfId="3808"/>
    <cellStyle name="Comma 3 7 2 7" xfId="4190"/>
    <cellStyle name="Comma 3 7 2 7 2" xfId="8536"/>
    <cellStyle name="Comma 3 7 2 8" xfId="6365"/>
    <cellStyle name="Comma 3 7 3" xfId="315"/>
    <cellStyle name="Comma 3 7 3 2" xfId="430"/>
    <cellStyle name="Comma 3 7 3 2 2" xfId="667"/>
    <cellStyle name="Comma 3 7 3 2 2 2" xfId="3764"/>
    <cellStyle name="Comma 3 7 3 2 2 3" xfId="4570"/>
    <cellStyle name="Comma 3 7 3 2 2 3 2" xfId="8916"/>
    <cellStyle name="Comma 3 7 3 2 2 4" xfId="6745"/>
    <cellStyle name="Comma 3 7 3 2 3" xfId="823"/>
    <cellStyle name="Comma 3 7 3 2 3 2" xfId="3537"/>
    <cellStyle name="Comma 3 7 3 2 3 3" xfId="4717"/>
    <cellStyle name="Comma 3 7 3 2 3 3 2" xfId="9063"/>
    <cellStyle name="Comma 3 7 3 2 3 4" xfId="6892"/>
    <cellStyle name="Comma 3 7 3 2 4" xfId="3684"/>
    <cellStyle name="Comma 3 7 3 2 5" xfId="4333"/>
    <cellStyle name="Comma 3 7 3 2 5 2" xfId="8679"/>
    <cellStyle name="Comma 3 7 3 2 6" xfId="6508"/>
    <cellStyle name="Comma 3 7 3 3" xfId="552"/>
    <cellStyle name="Comma 3 7 3 3 2" xfId="3674"/>
    <cellStyle name="Comma 3 7 3 3 3" xfId="4455"/>
    <cellStyle name="Comma 3 7 3 3 3 2" xfId="8801"/>
    <cellStyle name="Comma 3 7 3 3 4" xfId="6630"/>
    <cellStyle name="Comma 3 7 3 4" xfId="822"/>
    <cellStyle name="Comma 3 7 3 4 2" xfId="3443"/>
    <cellStyle name="Comma 3 7 3 4 3" xfId="4716"/>
    <cellStyle name="Comma 3 7 3 4 3 2" xfId="9062"/>
    <cellStyle name="Comma 3 7 3 4 4" xfId="6891"/>
    <cellStyle name="Comma 3 7 3 5" xfId="3493"/>
    <cellStyle name="Comma 3 7 3 6" xfId="4218"/>
    <cellStyle name="Comma 3 7 3 6 2" xfId="8564"/>
    <cellStyle name="Comma 3 7 3 7" xfId="6393"/>
    <cellStyle name="Comma 3 7 4" xfId="374"/>
    <cellStyle name="Comma 3 7 4 2" xfId="611"/>
    <cellStyle name="Comma 3 7 4 2 2" xfId="3604"/>
    <cellStyle name="Comma 3 7 4 2 3" xfId="4514"/>
    <cellStyle name="Comma 3 7 4 2 3 2" xfId="8860"/>
    <cellStyle name="Comma 3 7 4 2 4" xfId="6689"/>
    <cellStyle name="Comma 3 7 4 3" xfId="824"/>
    <cellStyle name="Comma 3 7 4 3 2" xfId="3767"/>
    <cellStyle name="Comma 3 7 4 3 3" xfId="4718"/>
    <cellStyle name="Comma 3 7 4 3 3 2" xfId="9064"/>
    <cellStyle name="Comma 3 7 4 3 4" xfId="6893"/>
    <cellStyle name="Comma 3 7 4 4" xfId="3421"/>
    <cellStyle name="Comma 3 7 4 5" xfId="4277"/>
    <cellStyle name="Comma 3 7 4 5 2" xfId="8623"/>
    <cellStyle name="Comma 3 7 4 6" xfId="6452"/>
    <cellStyle name="Comma 3 7 5" xfId="503"/>
    <cellStyle name="Comma 3 7 5 2" xfId="3863"/>
    <cellStyle name="Comma 3 7 5 3" xfId="4406"/>
    <cellStyle name="Comma 3 7 5 3 2" xfId="8752"/>
    <cellStyle name="Comma 3 7 5 4" xfId="6581"/>
    <cellStyle name="Comma 3 7 6" xfId="817"/>
    <cellStyle name="Comma 3 7 6 2" xfId="4023"/>
    <cellStyle name="Comma 3 7 6 3" xfId="4711"/>
    <cellStyle name="Comma 3 7 6 3 2" xfId="9057"/>
    <cellStyle name="Comma 3 7 6 4" xfId="6886"/>
    <cellStyle name="Comma 3 7 7" xfId="3492"/>
    <cellStyle name="Comma 3 7 8" xfId="4169"/>
    <cellStyle name="Comma 3 7 8 2" xfId="8515"/>
    <cellStyle name="Comma 3 7 8 3" xfId="8314"/>
    <cellStyle name="Comma 3 7 9" xfId="6344"/>
    <cellStyle name="Comma 3 8" xfId="361"/>
    <cellStyle name="Comma 3 8 2" xfId="598"/>
    <cellStyle name="Comma 3 8 2 2" xfId="3318"/>
    <cellStyle name="Comma 3 8 2 3" xfId="4501"/>
    <cellStyle name="Comma 3 8 2 3 2" xfId="8847"/>
    <cellStyle name="Comma 3 8 2 4" xfId="6676"/>
    <cellStyle name="Comma 3 8 3" xfId="825"/>
    <cellStyle name="Comma 3 8 3 2" xfId="3946"/>
    <cellStyle name="Comma 3 8 3 3" xfId="4719"/>
    <cellStyle name="Comma 3 8 3 3 2" xfId="9065"/>
    <cellStyle name="Comma 3 8 3 4" xfId="6894"/>
    <cellStyle name="Comma 3 8 4" xfId="3824"/>
    <cellStyle name="Comma 3 8 5" xfId="4264"/>
    <cellStyle name="Comma 3 8 5 2" xfId="8610"/>
    <cellStyle name="Comma 3 8 6" xfId="6439"/>
    <cellStyle name="Comma 3 9" xfId="698"/>
    <cellStyle name="Comma 4" xfId="68"/>
    <cellStyle name="Comma 4 10" xfId="11341"/>
    <cellStyle name="Comma 4 2" xfId="77"/>
    <cellStyle name="Comma 4 2 2" xfId="222"/>
    <cellStyle name="Comma 4 2 2 2" xfId="2193"/>
    <cellStyle name="Comma 4 2 2 2 2" xfId="3398"/>
    <cellStyle name="Comma 4 2 2 2 3" xfId="5405"/>
    <cellStyle name="Comma 4 2 2 2 4" xfId="4915"/>
    <cellStyle name="Comma 4 2 2 3" xfId="1240"/>
    <cellStyle name="Comma 4 2 2 4" xfId="3096"/>
    <cellStyle name="Comma 4 2 2 5" xfId="3748"/>
    <cellStyle name="Comma 4 2 2 6" xfId="10287"/>
    <cellStyle name="Comma 4 2 3" xfId="1327"/>
    <cellStyle name="Comma 4 2 4" xfId="3095"/>
    <cellStyle name="Comma 4 2 5" xfId="12129"/>
    <cellStyle name="Comma 4 3" xfId="97"/>
    <cellStyle name="Comma 4 3 2" xfId="1549"/>
    <cellStyle name="Comma 4 3 3" xfId="1323"/>
    <cellStyle name="Comma 4 3 4" xfId="1037"/>
    <cellStyle name="Comma 4 3 4 2" xfId="8320"/>
    <cellStyle name="Comma 4 3 4 3" xfId="10232"/>
    <cellStyle name="Comma 4 3 5" xfId="3097"/>
    <cellStyle name="Comma 4 4" xfId="158"/>
    <cellStyle name="Comma 4 4 2" xfId="2152"/>
    <cellStyle name="Comma 4 4 2 2" xfId="5367"/>
    <cellStyle name="Comma 4 4 2 3" xfId="5004"/>
    <cellStyle name="Comma 4 4 2 3 2" xfId="9268"/>
    <cellStyle name="Comma 4 4 2 3 3" xfId="8328"/>
    <cellStyle name="Comma 4 4 2 4" xfId="11284"/>
    <cellStyle name="Comma 4 4 3" xfId="1197"/>
    <cellStyle name="Comma 4 4 4" xfId="3098"/>
    <cellStyle name="Comma 4 4 5" xfId="10218"/>
    <cellStyle name="Comma 4 5" xfId="190"/>
    <cellStyle name="Comma 4 5 2" xfId="1504"/>
    <cellStyle name="Comma 4 5 2 2" xfId="1235"/>
    <cellStyle name="Comma 4 5 3" xfId="2170"/>
    <cellStyle name="Comma 4 5 3 2" xfId="5384"/>
    <cellStyle name="Comma 4 5 3 3" xfId="4833"/>
    <cellStyle name="Comma 4 5 4" xfId="1221"/>
    <cellStyle name="Comma 4 5 5" xfId="3099"/>
    <cellStyle name="Comma 4 5 6" xfId="10511"/>
    <cellStyle name="Comma 4 6" xfId="700"/>
    <cellStyle name="Comma 4 6 2" xfId="2326"/>
    <cellStyle name="Comma 4 6 2 2" xfId="5531"/>
    <cellStyle name="Comma 4 6 2 3" xfId="5031"/>
    <cellStyle name="Comma 4 6 3" xfId="1065"/>
    <cellStyle name="Comma 4 6 4" xfId="3100"/>
    <cellStyle name="Comma 4 6 5" xfId="11192"/>
    <cellStyle name="Comma 4 7" xfId="697"/>
    <cellStyle name="Comma 4 7 2" xfId="2325"/>
    <cellStyle name="Comma 4 7 2 2" xfId="5530"/>
    <cellStyle name="Comma 4 7 2 3" xfId="4948"/>
    <cellStyle name="Comma 4 7 3" xfId="1125"/>
    <cellStyle name="Comma 4 7 4" xfId="3101"/>
    <cellStyle name="Comma 4 7 5" xfId="12091"/>
    <cellStyle name="Comma 4 8" xfId="1614"/>
    <cellStyle name="Comma 4 9" xfId="1103"/>
    <cellStyle name="Comma 5" xfId="91"/>
    <cellStyle name="Comma 5 2" xfId="151"/>
    <cellStyle name="Comma 5 2 2" xfId="1422"/>
    <cellStyle name="Comma 5 2 3" xfId="1557"/>
    <cellStyle name="Comma 5 2 4" xfId="1575"/>
    <cellStyle name="Comma 5 2 4 2" xfId="5317"/>
    <cellStyle name="Comma 5 2 4 3" xfId="5125"/>
    <cellStyle name="Comma 5 2 4 3 2" xfId="9322"/>
    <cellStyle name="Comma 5 2 4 4" xfId="7157"/>
    <cellStyle name="Comma 5 2 5" xfId="3102"/>
    <cellStyle name="Comma 5 3" xfId="1666"/>
    <cellStyle name="Comma 5 4" xfId="1690"/>
    <cellStyle name="Comma 5 5" xfId="1254"/>
    <cellStyle name="Comma 5 5 2" xfId="1073"/>
    <cellStyle name="Comma 5 6" xfId="5086"/>
    <cellStyle name="Comma 5 6 2" xfId="5248"/>
    <cellStyle name="Comma 5 6 3" xfId="7129"/>
    <cellStyle name="Comma 5 6 4" xfId="12040"/>
    <cellStyle name="Comma 5 7" xfId="10505"/>
    <cellStyle name="Comma 6" xfId="100"/>
    <cellStyle name="Comma 6 2" xfId="142"/>
    <cellStyle name="Comma 6 2 2" xfId="2143"/>
    <cellStyle name="Comma 6 2 2 2" xfId="5358"/>
    <cellStyle name="Comma 6 2 2 3" xfId="5127"/>
    <cellStyle name="Comma 6 2 3" xfId="1354"/>
    <cellStyle name="Comma 6 2 4" xfId="3103"/>
    <cellStyle name="Comma 6 2 5" xfId="10587"/>
    <cellStyle name="Comma 6 3" xfId="1516"/>
    <cellStyle name="Comma 6 3 2" xfId="5104"/>
    <cellStyle name="Comma 6 3 2 2" xfId="7138"/>
    <cellStyle name="Comma 6 4" xfId="1423"/>
    <cellStyle name="Comma 6 5" xfId="5090"/>
    <cellStyle name="Comma 6 5 2" xfId="5249"/>
    <cellStyle name="Comma 6 5 3" xfId="8302"/>
    <cellStyle name="Comma 7" xfId="140"/>
    <cellStyle name="Comma 7 10" xfId="1585"/>
    <cellStyle name="Comma 7 11" xfId="3104"/>
    <cellStyle name="Comma 7 12" xfId="4156"/>
    <cellStyle name="Comma 7 12 2" xfId="8502"/>
    <cellStyle name="Comma 7 13" xfId="6332"/>
    <cellStyle name="Comma 7 14" xfId="11501"/>
    <cellStyle name="Comma 7 2" xfId="184"/>
    <cellStyle name="Comma 7 2 2" xfId="1350"/>
    <cellStyle name="Comma 7 2 3" xfId="2165"/>
    <cellStyle name="Comma 7 2 3 2" xfId="5379"/>
    <cellStyle name="Comma 7 2 3 3" xfId="4980"/>
    <cellStyle name="Comma 7 2 4" xfId="1226"/>
    <cellStyle name="Comma 7 2 5" xfId="3105"/>
    <cellStyle name="Comma 7 2 6" xfId="12076"/>
    <cellStyle name="Comma 7 3" xfId="179"/>
    <cellStyle name="Comma 7 3 2" xfId="1002"/>
    <cellStyle name="Comma 7 3 3" xfId="1155"/>
    <cellStyle name="Comma 7 3 4" xfId="2160"/>
    <cellStyle name="Comma 7 3 4 2" xfId="5374"/>
    <cellStyle name="Comma 7 3 4 3" xfId="5029"/>
    <cellStyle name="Comma 7 3 5" xfId="1482"/>
    <cellStyle name="Comma 7 3 6" xfId="3106"/>
    <cellStyle name="Comma 7 3 7" xfId="11351"/>
    <cellStyle name="Comma 7 4" xfId="280"/>
    <cellStyle name="Comma 7 4 10" xfId="6360"/>
    <cellStyle name="Comma 7 4 11" xfId="12275"/>
    <cellStyle name="Comma 7 4 2" xfId="338"/>
    <cellStyle name="Comma 7 4 2 10" xfId="11490"/>
    <cellStyle name="Comma 7 4 2 2" xfId="453"/>
    <cellStyle name="Comma 7 4 2 2 2" xfId="690"/>
    <cellStyle name="Comma 7 4 2 2 2 2" xfId="3788"/>
    <cellStyle name="Comma 7 4 2 2 2 3" xfId="4593"/>
    <cellStyle name="Comma 7 4 2 2 2 3 2" xfId="8939"/>
    <cellStyle name="Comma 7 4 2 2 2 4" xfId="6768"/>
    <cellStyle name="Comma 7 4 2 2 3" xfId="829"/>
    <cellStyle name="Comma 7 4 2 2 3 2" xfId="3938"/>
    <cellStyle name="Comma 7 4 2 2 3 3" xfId="4723"/>
    <cellStyle name="Comma 7 4 2 2 3 3 2" xfId="9069"/>
    <cellStyle name="Comma 7 4 2 2 3 4" xfId="6898"/>
    <cellStyle name="Comma 7 4 2 2 4" xfId="2279"/>
    <cellStyle name="Comma 7 4 2 2 4 2" xfId="3902"/>
    <cellStyle name="Comma 7 4 2 2 4 3" xfId="5489"/>
    <cellStyle name="Comma 7 4 2 2 4 3 2" xfId="7318"/>
    <cellStyle name="Comma 7 4 2 2 5" xfId="964"/>
    <cellStyle name="Comma 7 4 2 2 6" xfId="3109"/>
    <cellStyle name="Comma 7 4 2 2 7" xfId="4356"/>
    <cellStyle name="Comma 7 4 2 2 7 2" xfId="8702"/>
    <cellStyle name="Comma 7 4 2 2 8" xfId="6531"/>
    <cellStyle name="Comma 7 4 2 2 9" xfId="11974"/>
    <cellStyle name="Comma 7 4 2 3" xfId="575"/>
    <cellStyle name="Comma 7 4 2 3 2" xfId="3467"/>
    <cellStyle name="Comma 7 4 2 3 3" xfId="4478"/>
    <cellStyle name="Comma 7 4 2 3 3 2" xfId="8824"/>
    <cellStyle name="Comma 7 4 2 3 4" xfId="6653"/>
    <cellStyle name="Comma 7 4 2 4" xfId="828"/>
    <cellStyle name="Comma 7 4 2 4 2" xfId="3539"/>
    <cellStyle name="Comma 7 4 2 4 3" xfId="4722"/>
    <cellStyle name="Comma 7 4 2 4 3 2" xfId="9068"/>
    <cellStyle name="Comma 7 4 2 4 4" xfId="6897"/>
    <cellStyle name="Comma 7 4 2 5" xfId="2245"/>
    <cellStyle name="Comma 7 4 2 5 2" xfId="3648"/>
    <cellStyle name="Comma 7 4 2 5 3" xfId="5456"/>
    <cellStyle name="Comma 7 4 2 5 3 2" xfId="7285"/>
    <cellStyle name="Comma 7 4 2 6" xfId="1255"/>
    <cellStyle name="Comma 7 4 2 7" xfId="3108"/>
    <cellStyle name="Comma 7 4 2 8" xfId="4241"/>
    <cellStyle name="Comma 7 4 2 8 2" xfId="8587"/>
    <cellStyle name="Comma 7 4 2 9" xfId="6416"/>
    <cellStyle name="Comma 7 4 3" xfId="397"/>
    <cellStyle name="Comma 7 4 3 2" xfId="634"/>
    <cellStyle name="Comma 7 4 3 2 2" xfId="4012"/>
    <cellStyle name="Comma 7 4 3 2 3" xfId="4537"/>
    <cellStyle name="Comma 7 4 3 2 3 2" xfId="8883"/>
    <cellStyle name="Comma 7 4 3 2 4" xfId="6712"/>
    <cellStyle name="Comma 7 4 3 3" xfId="830"/>
    <cellStyle name="Comma 7 4 3 3 2" xfId="3417"/>
    <cellStyle name="Comma 7 4 3 3 3" xfId="4724"/>
    <cellStyle name="Comma 7 4 3 3 3 2" xfId="9070"/>
    <cellStyle name="Comma 7 4 3 3 4" xfId="6899"/>
    <cellStyle name="Comma 7 4 3 4" xfId="3658"/>
    <cellStyle name="Comma 7 4 3 5" xfId="4300"/>
    <cellStyle name="Comma 7 4 3 5 2" xfId="8646"/>
    <cellStyle name="Comma 7 4 3 6" xfId="6475"/>
    <cellStyle name="Comma 7 4 4" xfId="519"/>
    <cellStyle name="Comma 7 4 4 2" xfId="3609"/>
    <cellStyle name="Comma 7 4 4 3" xfId="4422"/>
    <cellStyle name="Comma 7 4 4 3 2" xfId="8768"/>
    <cellStyle name="Comma 7 4 4 4" xfId="6597"/>
    <cellStyle name="Comma 7 4 5" xfId="827"/>
    <cellStyle name="Comma 7 4 5 2" xfId="3978"/>
    <cellStyle name="Comma 7 4 5 3" xfId="4721"/>
    <cellStyle name="Comma 7 4 5 3 2" xfId="9067"/>
    <cellStyle name="Comma 7 4 5 4" xfId="6896"/>
    <cellStyle name="Comma 7 4 6" xfId="2220"/>
    <cellStyle name="Comma 7 4 6 2" xfId="3406"/>
    <cellStyle name="Comma 7 4 6 3" xfId="5431"/>
    <cellStyle name="Comma 7 4 6 3 2" xfId="7261"/>
    <cellStyle name="Comma 7 4 7" xfId="1645"/>
    <cellStyle name="Comma 7 4 8" xfId="3107"/>
    <cellStyle name="Comma 7 4 9" xfId="4185"/>
    <cellStyle name="Comma 7 4 9 2" xfId="8531"/>
    <cellStyle name="Comma 7 5" xfId="310"/>
    <cellStyle name="Comma 7 5 10" xfId="11206"/>
    <cellStyle name="Comma 7 5 2" xfId="425"/>
    <cellStyle name="Comma 7 5 2 10" xfId="10340"/>
    <cellStyle name="Comma 7 5 2 2" xfId="662"/>
    <cellStyle name="Comma 7 5 2 2 2" xfId="3627"/>
    <cellStyle name="Comma 7 5 2 2 3" xfId="4565"/>
    <cellStyle name="Comma 7 5 2 2 3 2" xfId="8911"/>
    <cellStyle name="Comma 7 5 2 2 4" xfId="6740"/>
    <cellStyle name="Comma 7 5 2 3" xfId="832"/>
    <cellStyle name="Comma 7 5 2 3 2" xfId="3401"/>
    <cellStyle name="Comma 7 5 2 3 3" xfId="4726"/>
    <cellStyle name="Comma 7 5 2 3 3 2" xfId="9072"/>
    <cellStyle name="Comma 7 5 2 3 4" xfId="6901"/>
    <cellStyle name="Comma 7 5 2 4" xfId="2274"/>
    <cellStyle name="Comma 7 5 2 4 2" xfId="3711"/>
    <cellStyle name="Comma 7 5 2 4 3" xfId="5484"/>
    <cellStyle name="Comma 7 5 2 4 3 2" xfId="7313"/>
    <cellStyle name="Comma 7 5 2 4 4" xfId="4904"/>
    <cellStyle name="Comma 7 5 2 5" xfId="1772"/>
    <cellStyle name="Comma 7 5 2 6" xfId="3111"/>
    <cellStyle name="Comma 7 5 2 7" xfId="3990"/>
    <cellStyle name="Comma 7 5 2 8" xfId="4328"/>
    <cellStyle name="Comma 7 5 2 8 2" xfId="8674"/>
    <cellStyle name="Comma 7 5 2 9" xfId="6503"/>
    <cellStyle name="Comma 7 5 3" xfId="547"/>
    <cellStyle name="Comma 7 5 3 2" xfId="2309"/>
    <cellStyle name="Comma 7 5 3 2 2" xfId="3741"/>
    <cellStyle name="Comma 7 5 3 2 3" xfId="5514"/>
    <cellStyle name="Comma 7 5 3 2 3 2" xfId="7340"/>
    <cellStyle name="Comma 7 5 3 3" xfId="1293"/>
    <cellStyle name="Comma 7 5 3 4" xfId="3112"/>
    <cellStyle name="Comma 7 5 3 5" xfId="4450"/>
    <cellStyle name="Comma 7 5 3 5 2" xfId="8796"/>
    <cellStyle name="Comma 7 5 3 6" xfId="6625"/>
    <cellStyle name="Comma 7 5 3 7" xfId="10796"/>
    <cellStyle name="Comma 7 5 4" xfId="831"/>
    <cellStyle name="Comma 7 5 4 2" xfId="3898"/>
    <cellStyle name="Comma 7 5 4 3" xfId="4725"/>
    <cellStyle name="Comma 7 5 4 3 2" xfId="9071"/>
    <cellStyle name="Comma 7 5 4 4" xfId="6900"/>
    <cellStyle name="Comma 7 5 5" xfId="2231"/>
    <cellStyle name="Comma 7 5 5 2" xfId="3678"/>
    <cellStyle name="Comma 7 5 5 3" xfId="5442"/>
    <cellStyle name="Comma 7 5 5 3 2" xfId="7271"/>
    <cellStyle name="Comma 7 5 6" xfId="1385"/>
    <cellStyle name="Comma 7 5 7" xfId="3110"/>
    <cellStyle name="Comma 7 5 8" xfId="4213"/>
    <cellStyle name="Comma 7 5 8 2" xfId="8559"/>
    <cellStyle name="Comma 7 5 9" xfId="6388"/>
    <cellStyle name="Comma 7 6" xfId="370"/>
    <cellStyle name="Comma 7 6 2" xfId="607"/>
    <cellStyle name="Comma 7 6 2 2" xfId="3880"/>
    <cellStyle name="Comma 7 6 2 3" xfId="4510"/>
    <cellStyle name="Comma 7 6 2 3 2" xfId="8856"/>
    <cellStyle name="Comma 7 6 2 4" xfId="6685"/>
    <cellStyle name="Comma 7 6 3" xfId="833"/>
    <cellStyle name="Comma 7 6 3 2" xfId="3525"/>
    <cellStyle name="Comma 7 6 3 3" xfId="4727"/>
    <cellStyle name="Comma 7 6 3 3 2" xfId="9073"/>
    <cellStyle name="Comma 7 6 3 4" xfId="6902"/>
    <cellStyle name="Comma 7 6 4" xfId="4082"/>
    <cellStyle name="Comma 7 6 4 2" xfId="6290"/>
    <cellStyle name="Comma 7 6 4 3" xfId="5088"/>
    <cellStyle name="Comma 7 6 5" xfId="4273"/>
    <cellStyle name="Comma 7 6 5 2" xfId="8619"/>
    <cellStyle name="Comma 7 6 6" xfId="6448"/>
    <cellStyle name="Comma 7 7" xfId="491"/>
    <cellStyle name="Comma 7 7 2" xfId="3664"/>
    <cellStyle name="Comma 7 7 3" xfId="4394"/>
    <cellStyle name="Comma 7 7 3 2" xfId="8740"/>
    <cellStyle name="Comma 7 7 4" xfId="6569"/>
    <cellStyle name="Comma 7 8" xfId="826"/>
    <cellStyle name="Comma 7 8 2" xfId="3511"/>
    <cellStyle name="Comma 7 8 3" xfId="4720"/>
    <cellStyle name="Comma 7 8 3 2" xfId="9066"/>
    <cellStyle name="Comma 7 8 4" xfId="6895"/>
    <cellStyle name="Comma 7 9" xfId="2142"/>
    <cellStyle name="Comma 7 9 2" xfId="3729"/>
    <cellStyle name="Comma 7 9 3" xfId="5357"/>
    <cellStyle name="Comma 7 9 3 2" xfId="7247"/>
    <cellStyle name="Comma 7 9 4" xfId="5030"/>
    <cellStyle name="Comma 8" xfId="258"/>
    <cellStyle name="Comma 8 2" xfId="257"/>
    <cellStyle name="Comma 8 2 2" xfId="1137"/>
    <cellStyle name="Comma 8 2 3" xfId="2212"/>
    <cellStyle name="Comma 8 2 3 2" xfId="5423"/>
    <cellStyle name="Comma 8 2 3 3" xfId="4864"/>
    <cellStyle name="Comma 8 2 4" xfId="1623"/>
    <cellStyle name="Comma 8 2 5" xfId="3114"/>
    <cellStyle name="Comma 8 2 6" xfId="11299"/>
    <cellStyle name="Comma 8 3" xfId="1655"/>
    <cellStyle name="Comma 8 3 2" xfId="1344"/>
    <cellStyle name="Comma 8 3 3" xfId="1333"/>
    <cellStyle name="Comma 8 4" xfId="1373"/>
    <cellStyle name="Comma 8 5" xfId="1389"/>
    <cellStyle name="Comma 8 5 2" xfId="1449"/>
    <cellStyle name="Comma 8 6" xfId="1045"/>
    <cellStyle name="Comma 8 7" xfId="1222"/>
    <cellStyle name="Comma 8 7 2" xfId="5294"/>
    <cellStyle name="Comma 8 7 3" xfId="5129"/>
    <cellStyle name="Comma 8 7 3 2" xfId="9323"/>
    <cellStyle name="Comma 8 7 4" xfId="7159"/>
    <cellStyle name="Comma 8 8" xfId="3113"/>
    <cellStyle name="Comma 9" xfId="264"/>
    <cellStyle name="Comma 9 10" xfId="6348"/>
    <cellStyle name="Comma 9 11" xfId="10645"/>
    <cellStyle name="Comma 9 2" xfId="318"/>
    <cellStyle name="Comma 9 2 10" xfId="10464"/>
    <cellStyle name="Comma 9 2 2" xfId="433"/>
    <cellStyle name="Comma 9 2 2 2" xfId="670"/>
    <cellStyle name="Comma 9 2 2 2 2" xfId="4076"/>
    <cellStyle name="Comma 9 2 2 2 3" xfId="4573"/>
    <cellStyle name="Comma 9 2 2 2 3 2" xfId="8919"/>
    <cellStyle name="Comma 9 2 2 2 4" xfId="6748"/>
    <cellStyle name="Comma 9 2 2 3" xfId="836"/>
    <cellStyle name="Comma 9 2 2 3 2" xfId="3894"/>
    <cellStyle name="Comma 9 2 2 3 3" xfId="4730"/>
    <cellStyle name="Comma 9 2 2 3 3 2" xfId="9076"/>
    <cellStyle name="Comma 9 2 2 3 4" xfId="6905"/>
    <cellStyle name="Comma 9 2 2 4" xfId="3775"/>
    <cellStyle name="Comma 9 2 2 5" xfId="4336"/>
    <cellStyle name="Comma 9 2 2 5 2" xfId="8682"/>
    <cellStyle name="Comma 9 2 2 6" xfId="6511"/>
    <cellStyle name="Comma 9 2 3" xfId="555"/>
    <cellStyle name="Comma 9 2 3 2" xfId="3984"/>
    <cellStyle name="Comma 9 2 3 3" xfId="4458"/>
    <cellStyle name="Comma 9 2 3 3 2" xfId="8804"/>
    <cellStyle name="Comma 9 2 3 4" xfId="6633"/>
    <cellStyle name="Comma 9 2 4" xfId="835"/>
    <cellStyle name="Comma 9 2 4 2" xfId="3573"/>
    <cellStyle name="Comma 9 2 4 3" xfId="4729"/>
    <cellStyle name="Comma 9 2 4 3 2" xfId="9075"/>
    <cellStyle name="Comma 9 2 4 4" xfId="6904"/>
    <cellStyle name="Comma 9 2 5" xfId="2234"/>
    <cellStyle name="Comma 9 2 5 2" xfId="3577"/>
    <cellStyle name="Comma 9 2 5 3" xfId="5445"/>
    <cellStyle name="Comma 9 2 5 3 2" xfId="7274"/>
    <cellStyle name="Comma 9 2 6" xfId="1019"/>
    <cellStyle name="Comma 9 2 7" xfId="3116"/>
    <cellStyle name="Comma 9 2 8" xfId="4221"/>
    <cellStyle name="Comma 9 2 8 2" xfId="8567"/>
    <cellStyle name="Comma 9 2 9" xfId="6396"/>
    <cellStyle name="Comma 9 3" xfId="377"/>
    <cellStyle name="Comma 9 3 2" xfId="614"/>
    <cellStyle name="Comma 9 3 2 2" xfId="4028"/>
    <cellStyle name="Comma 9 3 2 3" xfId="4517"/>
    <cellStyle name="Comma 9 3 2 3 2" xfId="8863"/>
    <cellStyle name="Comma 9 3 2 4" xfId="6692"/>
    <cellStyle name="Comma 9 3 3" xfId="837"/>
    <cellStyle name="Comma 9 3 3 2" xfId="3335"/>
    <cellStyle name="Comma 9 3 3 3" xfId="4731"/>
    <cellStyle name="Comma 9 3 3 3 2" xfId="9077"/>
    <cellStyle name="Comma 9 3 3 4" xfId="6906"/>
    <cellStyle name="Comma 9 3 4" xfId="2258"/>
    <cellStyle name="Comma 9 3 4 2" xfId="3821"/>
    <cellStyle name="Comma 9 3 4 3" xfId="5469"/>
    <cellStyle name="Comma 9 3 4 3 2" xfId="7298"/>
    <cellStyle name="Comma 9 3 5" xfId="1432"/>
    <cellStyle name="Comma 9 3 6" xfId="3117"/>
    <cellStyle name="Comma 9 3 7" xfId="4280"/>
    <cellStyle name="Comma 9 3 7 2" xfId="8626"/>
    <cellStyle name="Comma 9 3 8" xfId="6455"/>
    <cellStyle name="Comma 9 3 9" xfId="10527"/>
    <cellStyle name="Comma 9 4" xfId="507"/>
    <cellStyle name="Comma 9 4 2" xfId="2305"/>
    <cellStyle name="Comma 9 4 2 2" xfId="3714"/>
    <cellStyle name="Comma 9 4 2 3" xfId="5512"/>
    <cellStyle name="Comma 9 4 2 3 2" xfId="7338"/>
    <cellStyle name="Comma 9 4 3" xfId="1710"/>
    <cellStyle name="Comma 9 4 4" xfId="3118"/>
    <cellStyle name="Comma 9 4 5" xfId="4410"/>
    <cellStyle name="Comma 9 4 5 2" xfId="8756"/>
    <cellStyle name="Comma 9 4 6" xfId="6585"/>
    <cellStyle name="Comma 9 4 7" xfId="10461"/>
    <cellStyle name="Comma 9 5" xfId="834"/>
    <cellStyle name="Comma 9 5 2" xfId="2349"/>
    <cellStyle name="Comma 9 5 2 2" xfId="3672"/>
    <cellStyle name="Comma 9 5 2 3" xfId="5553"/>
    <cellStyle name="Comma 9 5 2 3 2" xfId="7374"/>
    <cellStyle name="Comma 9 5 2 4" xfId="5027"/>
    <cellStyle name="Comma 9 5 3" xfId="1451"/>
    <cellStyle name="Comma 9 5 4" xfId="3119"/>
    <cellStyle name="Comma 9 5 5" xfId="3447"/>
    <cellStyle name="Comma 9 5 6" xfId="4728"/>
    <cellStyle name="Comma 9 5 6 2" xfId="9074"/>
    <cellStyle name="Comma 9 5 7" xfId="6903"/>
    <cellStyle name="Comma 9 5 8" xfId="12037"/>
    <cellStyle name="Comma 9 6" xfId="2214"/>
    <cellStyle name="Comma 9 6 2" xfId="3522"/>
    <cellStyle name="Comma 9 6 3" xfId="5425"/>
    <cellStyle name="Comma 9 6 3 2" xfId="7258"/>
    <cellStyle name="Comma 9 6 4" xfId="5028"/>
    <cellStyle name="Comma 9 7" xfId="1161"/>
    <cellStyle name="Comma 9 8" xfId="3115"/>
    <cellStyle name="Comma 9 9" xfId="4173"/>
    <cellStyle name="Comma 9 9 2" xfId="8519"/>
    <cellStyle name="Comma0" xfId="1341"/>
    <cellStyle name="Comma0 - Style2" xfId="1234"/>
    <cellStyle name="Comma0 2" xfId="1489"/>
    <cellStyle name="Comma0 2 2" xfId="1339"/>
    <cellStyle name="Comma1 - Style1" xfId="1301"/>
    <cellStyle name="Currency 10" xfId="1182"/>
    <cellStyle name="Currency 11" xfId="1328"/>
    <cellStyle name="Currency 12" xfId="1010"/>
    <cellStyle name="Currency 13" xfId="1559"/>
    <cellStyle name="Currency 14" xfId="1495"/>
    <cellStyle name="Currency 15" xfId="5231"/>
    <cellStyle name="Currency 15 2" xfId="7169"/>
    <cellStyle name="Currency 2" xfId="163"/>
    <cellStyle name="Currency 2 2" xfId="103"/>
    <cellStyle name="Currency 2 2 2" xfId="193"/>
    <cellStyle name="Currency 2 2 3" xfId="1725"/>
    <cellStyle name="Currency 2 2 4" xfId="2126"/>
    <cellStyle name="Currency 2 2 4 2" xfId="5341"/>
    <cellStyle name="Currency 2 2 4 3" xfId="4938"/>
    <cellStyle name="Currency 2 2 5" xfId="997"/>
    <cellStyle name="Currency 2 2 6" xfId="3120"/>
    <cellStyle name="Currency 2 2 7" xfId="12061"/>
    <cellStyle name="Currency 2 3" xfId="175"/>
    <cellStyle name="Currency 2 3 2" xfId="2157"/>
    <cellStyle name="Currency 2 3 2 2" xfId="5371"/>
    <cellStyle name="Currency 2 3 2 3" xfId="4868"/>
    <cellStyle name="Currency 2 3 3" xfId="1759"/>
    <cellStyle name="Currency 2 3 4" xfId="3121"/>
    <cellStyle name="Currency 2 3 5" xfId="11211"/>
    <cellStyle name="Currency 2 4" xfId="189"/>
    <cellStyle name="Currency 2 5" xfId="2154"/>
    <cellStyle name="Currency 2 6" xfId="11183"/>
    <cellStyle name="Currency 3" xfId="109"/>
    <cellStyle name="Currency 3 2" xfId="141"/>
    <cellStyle name="Currency 3 2 2" xfId="1525"/>
    <cellStyle name="Currency 3 2 3" xfId="1726"/>
    <cellStyle name="Currency 3 3" xfId="188"/>
    <cellStyle name="Currency 3 3 2" xfId="2169"/>
    <cellStyle name="Currency 3 3 2 2" xfId="5383"/>
    <cellStyle name="Currency 3 3 2 3" xfId="4891"/>
    <cellStyle name="Currency 3 3 3" xfId="1518"/>
    <cellStyle name="Currency 3 3 4" xfId="3122"/>
    <cellStyle name="Currency 3 3 5" xfId="11360"/>
    <cellStyle name="Currency 3 4" xfId="1063"/>
    <cellStyle name="Currency 3 5" xfId="1056"/>
    <cellStyle name="Currency 3 6" xfId="2974"/>
    <cellStyle name="Currency 4" xfId="119"/>
    <cellStyle name="Currency 4 2" xfId="1067"/>
    <cellStyle name="Currency 4 3" xfId="1418"/>
    <cellStyle name="Currency 4 4" xfId="1086"/>
    <cellStyle name="Currency 4 5" xfId="2957"/>
    <cellStyle name="Currency 5" xfId="132"/>
    <cellStyle name="Currency 5 2" xfId="1673"/>
    <cellStyle name="Currency 5 2 2" xfId="969"/>
    <cellStyle name="Currency 5 2 3" xfId="5128"/>
    <cellStyle name="Currency 5 3" xfId="2137"/>
    <cellStyle name="Currency 5 3 2" xfId="5352"/>
    <cellStyle name="Currency 5 3 3" xfId="5097"/>
    <cellStyle name="Currency 5 4" xfId="1145"/>
    <cellStyle name="Currency 5 4 2" xfId="5287"/>
    <cellStyle name="Currency 5 4 3" xfId="5091"/>
    <cellStyle name="Currency 5 5" xfId="3123"/>
    <cellStyle name="Currency 5 6" xfId="12217"/>
    <cellStyle name="Currency 6" xfId="113"/>
    <cellStyle name="Currency 6 2" xfId="993"/>
    <cellStyle name="Currency 6 2 2" xfId="1311"/>
    <cellStyle name="Currency 6 3" xfId="1761"/>
    <cellStyle name="Currency 6 3 2" xfId="1296"/>
    <cellStyle name="Currency 6 3 3" xfId="1026"/>
    <cellStyle name="Currency 6 4" xfId="1220"/>
    <cellStyle name="Currency 6 4 2" xfId="1228"/>
    <cellStyle name="Currency 6 4 2 2" xfId="1434"/>
    <cellStyle name="Currency 6 5" xfId="1338"/>
    <cellStyle name="Currency 6 5 2" xfId="1675"/>
    <cellStyle name="Currency 6 6" xfId="5093"/>
    <cellStyle name="Currency 6 6 2" xfId="7133"/>
    <cellStyle name="Currency 7" xfId="181"/>
    <cellStyle name="Currency 7 2" xfId="1029"/>
    <cellStyle name="Currency 7 2 2" xfId="1363"/>
    <cellStyle name="Currency 7 3" xfId="1160"/>
    <cellStyle name="Currency 7 4" xfId="1766"/>
    <cellStyle name="Currency 7 5" xfId="1139"/>
    <cellStyle name="Currency 7 6" xfId="979"/>
    <cellStyle name="Currency 7 6 2" xfId="5275"/>
    <cellStyle name="Currency 7 6 3" xfId="5106"/>
    <cellStyle name="Currency 7 6 3 2" xfId="9307"/>
    <cellStyle name="Currency 7 6 4" xfId="7140"/>
    <cellStyle name="Currency 7 7" xfId="3124"/>
    <cellStyle name="Currency 8" xfId="1032"/>
    <cellStyle name="Currency 8 2" xfId="1319"/>
    <cellStyle name="Currency 8 3" xfId="1101"/>
    <cellStyle name="Currency 9" xfId="950"/>
    <cellStyle name="Currency0" xfId="1097"/>
    <cellStyle name="Currency0 2" xfId="939"/>
    <cellStyle name="Currency0 2 2" xfId="1700"/>
    <cellStyle name="Date" xfId="1196"/>
    <cellStyle name="Date 2" xfId="1126"/>
    <cellStyle name="Date 2 2" xfId="1588"/>
    <cellStyle name="Explanatory Text" xfId="4125" builtinId="53" customBuiltin="1"/>
    <cellStyle name="Explanatory Text 2" xfId="162"/>
    <cellStyle name="Explanatory Text 2 2" xfId="223"/>
    <cellStyle name="Explanatory Text 3" xfId="30"/>
    <cellStyle name="Explanatory Text 4" xfId="11524"/>
    <cellStyle name="Explanatory Text 5" xfId="12161"/>
    <cellStyle name="Explanatory Text 6" xfId="11951"/>
    <cellStyle name="Fixed" xfId="1168"/>
    <cellStyle name="Fixed 2" xfId="1169"/>
    <cellStyle name="Fixed 2 2" xfId="1007"/>
    <cellStyle name="Good" xfId="4117" builtinId="26" customBuiltin="1"/>
    <cellStyle name="Good 2" xfId="115"/>
    <cellStyle name="Good 2 2" xfId="224"/>
    <cellStyle name="Good 3" xfId="21"/>
    <cellStyle name="Good 4" xfId="11514"/>
    <cellStyle name="Good 5" xfId="12191"/>
    <cellStyle name="Good 6" xfId="10726"/>
    <cellStyle name="Heading" xfId="1320"/>
    <cellStyle name="Heading 1" xfId="4113" builtinId="16" customBuiltin="1"/>
    <cellStyle name="Heading 1 2" xfId="171"/>
    <cellStyle name="Heading 1 2 2" xfId="225"/>
    <cellStyle name="Heading 1 2 2 2" xfId="3425"/>
    <cellStyle name="Heading 1 3" xfId="17"/>
    <cellStyle name="Heading 1 3 2" xfId="1275"/>
    <cellStyle name="Heading 1 3 3" xfId="2371"/>
    <cellStyle name="Heading 1 3 3 2" xfId="3814"/>
    <cellStyle name="Heading 1 3 4" xfId="1538"/>
    <cellStyle name="Heading 1 3 5" xfId="3125"/>
    <cellStyle name="Heading 1 3 6" xfId="3784"/>
    <cellStyle name="Heading 1 3 7" xfId="5259"/>
    <cellStyle name="Heading 1 4" xfId="1334"/>
    <cellStyle name="Heading 1 5" xfId="1581"/>
    <cellStyle name="Heading 1 5 2" xfId="3644"/>
    <cellStyle name="Heading 1 6" xfId="3974"/>
    <cellStyle name="Heading 1 7" xfId="11510"/>
    <cellStyle name="Heading 1 8" xfId="10569"/>
    <cellStyle name="Heading 1 9" xfId="11429"/>
    <cellStyle name="Heading 2" xfId="4114" builtinId="17" customBuiltin="1"/>
    <cellStyle name="Heading 2 2" xfId="149"/>
    <cellStyle name="Heading 2 2 2" xfId="226"/>
    <cellStyle name="Heading 2 2 2 2" xfId="3652"/>
    <cellStyle name="Heading 2 3" xfId="18"/>
    <cellStyle name="Heading 2 3 2" xfId="1108"/>
    <cellStyle name="Heading 2 3 3" xfId="2355"/>
    <cellStyle name="Heading 2 3 3 2" xfId="4008"/>
    <cellStyle name="Heading 2 3 4" xfId="1358"/>
    <cellStyle name="Heading 2 3 5" xfId="3126"/>
    <cellStyle name="Heading 2 3 6" xfId="3358"/>
    <cellStyle name="Heading 2 3 7" xfId="5271"/>
    <cellStyle name="Heading 2 4" xfId="1276"/>
    <cellStyle name="Heading 2 5" xfId="949"/>
    <cellStyle name="Heading 2 5 2" xfId="3975"/>
    <cellStyle name="Heading 2 6" xfId="3655"/>
    <cellStyle name="Heading 2 7" xfId="11511"/>
    <cellStyle name="Heading 2 8" xfId="10382"/>
    <cellStyle name="Heading 2 9" xfId="10395"/>
    <cellStyle name="Heading 3" xfId="4115" builtinId="18" customBuiltin="1"/>
    <cellStyle name="Heading 3 2" xfId="118"/>
    <cellStyle name="Heading 3 2 2" xfId="227"/>
    <cellStyle name="Heading 3 2 2 2" xfId="3869"/>
    <cellStyle name="Heading 3 3" xfId="19"/>
    <cellStyle name="Heading 3 3 2" xfId="3961"/>
    <cellStyle name="Heading 3 4" xfId="4069"/>
    <cellStyle name="Heading 3 5" xfId="11512"/>
    <cellStyle name="Heading 3 6" xfId="12250"/>
    <cellStyle name="Heading 3 7" xfId="12283"/>
    <cellStyle name="Heading 4" xfId="4116" builtinId="19" customBuiltin="1"/>
    <cellStyle name="Heading 4 2" xfId="73"/>
    <cellStyle name="Heading 4 2 2" xfId="228"/>
    <cellStyle name="Heading 4 2 2 2" xfId="3882"/>
    <cellStyle name="Heading 4 3" xfId="20"/>
    <cellStyle name="Heading 4 3 2" xfId="3323"/>
    <cellStyle name="Heading 4 4" xfId="3593"/>
    <cellStyle name="Heading 4 5" xfId="11513"/>
    <cellStyle name="Heading 4 6" xfId="10215"/>
    <cellStyle name="Heading 4 7" xfId="10517"/>
    <cellStyle name="Hyperlink" xfId="2" builtinId="8"/>
    <cellStyle name="Hyperlink 2" xfId="161"/>
    <cellStyle name="Hyperlink 2 2" xfId="8321"/>
    <cellStyle name="Hyperlink 3" xfId="173"/>
    <cellStyle name="Hyperlink 4" xfId="255"/>
    <cellStyle name="Hyperlink 5" xfId="11333"/>
    <cellStyle name="Input" xfId="4119" builtinId="20" customBuiltin="1"/>
    <cellStyle name="Input 2" xfId="145"/>
    <cellStyle name="Input 2 2" xfId="229"/>
    <cellStyle name="Input 2 2 2" xfId="3682"/>
    <cellStyle name="Input 3" xfId="24"/>
    <cellStyle name="Input 3 2" xfId="3743"/>
    <cellStyle name="Input 4" xfId="3774"/>
    <cellStyle name="Input 5" xfId="11517"/>
    <cellStyle name="Input 6" xfId="12111"/>
    <cellStyle name="Input 7" xfId="10620"/>
    <cellStyle name="Linked Cell" xfId="4122" builtinId="24" customBuiltin="1"/>
    <cellStyle name="Linked Cell 2" xfId="126"/>
    <cellStyle name="Linked Cell 2 2" xfId="230"/>
    <cellStyle name="Linked Cell 2 2 2" xfId="3311"/>
    <cellStyle name="Linked Cell 3" xfId="27"/>
    <cellStyle name="Linked Cell 3 2" xfId="3503"/>
    <cellStyle name="Linked Cell 4" xfId="3428"/>
    <cellStyle name="Linked Cell 5" xfId="11520"/>
    <cellStyle name="Linked Cell 6" xfId="10408"/>
    <cellStyle name="Linked Cell 7" xfId="11458"/>
    <cellStyle name="Neutral 2" xfId="125"/>
    <cellStyle name="Neutral 2 2" xfId="231"/>
    <cellStyle name="Neutral 2 2 2" xfId="2194"/>
    <cellStyle name="Neutral 2 2 2 2" xfId="3667"/>
    <cellStyle name="Neutral 2 2 2 3" xfId="5406"/>
    <cellStyle name="Neutral 2 2 2 4" xfId="5026"/>
    <cellStyle name="Neutral 2 2 3" xfId="1035"/>
    <cellStyle name="Neutral 2 2 4" xfId="3127"/>
    <cellStyle name="Neutral 2 2 5" xfId="3523"/>
    <cellStyle name="Neutral 2 2 6" xfId="11415"/>
    <cellStyle name="Neutral 2 3" xfId="1172"/>
    <cellStyle name="Neutral 2 3 2" xfId="3514"/>
    <cellStyle name="Neutral 2 4" xfId="2977"/>
    <cellStyle name="Neutral 2 4 2" xfId="3758"/>
    <cellStyle name="Neutral 3" xfId="23"/>
    <cellStyle name="Neutral 3 2" xfId="3307"/>
    <cellStyle name="Neutral 4" xfId="3395"/>
    <cellStyle name="Neutral 4 2" xfId="12126"/>
    <cellStyle name="Neutral 4 3" xfId="10250"/>
    <cellStyle name="Neutral 5" xfId="11516"/>
    <cellStyle name="Normal" xfId="0" builtinId="0"/>
    <cellStyle name="Normal - Style1" xfId="1519"/>
    <cellStyle name="Normal - Style2" xfId="1427"/>
    <cellStyle name="Normal - Style3" xfId="1370"/>
    <cellStyle name="Normal - Style4" xfId="1361"/>
    <cellStyle name="Normal - Style5" xfId="1177"/>
    <cellStyle name="Normal - Style6" xfId="1360"/>
    <cellStyle name="Normal - Style7" xfId="970"/>
    <cellStyle name="Normal - Style8" xfId="1198"/>
    <cellStyle name="Normal 10" xfId="139"/>
    <cellStyle name="Normal 10 10" xfId="4155"/>
    <cellStyle name="Normal 10 10 2" xfId="8501"/>
    <cellStyle name="Normal 10 11" xfId="6331"/>
    <cellStyle name="Normal 10 12" xfId="12146"/>
    <cellStyle name="Normal 10 2" xfId="279"/>
    <cellStyle name="Normal 10 2 10" xfId="6359"/>
    <cellStyle name="Normal 10 2 11" xfId="10763"/>
    <cellStyle name="Normal 10 2 2" xfId="337"/>
    <cellStyle name="Normal 10 2 2 10" xfId="11294"/>
    <cellStyle name="Normal 10 2 2 2" xfId="452"/>
    <cellStyle name="Normal 10 2 2 2 2" xfId="689"/>
    <cellStyle name="Normal 10 2 2 2 2 2" xfId="4592"/>
    <cellStyle name="Normal 10 2 2 2 2 2 2" xfId="8938"/>
    <cellStyle name="Normal 10 2 2 2 2 3" xfId="6767"/>
    <cellStyle name="Normal 10 2 2 2 3" xfId="841"/>
    <cellStyle name="Normal 10 2 2 2 3 2" xfId="4735"/>
    <cellStyle name="Normal 10 2 2 2 3 2 2" xfId="9081"/>
    <cellStyle name="Normal 10 2 2 2 3 3" xfId="6910"/>
    <cellStyle name="Normal 10 2 2 2 4" xfId="4355"/>
    <cellStyle name="Normal 10 2 2 2 4 2" xfId="8701"/>
    <cellStyle name="Normal 10 2 2 2 5" xfId="6530"/>
    <cellStyle name="Normal 10 2 2 3" xfId="574"/>
    <cellStyle name="Normal 10 2 2 3 2" xfId="4477"/>
    <cellStyle name="Normal 10 2 2 3 2 2" xfId="8823"/>
    <cellStyle name="Normal 10 2 2 3 3" xfId="6652"/>
    <cellStyle name="Normal 10 2 2 4" xfId="840"/>
    <cellStyle name="Normal 10 2 2 4 2" xfId="4734"/>
    <cellStyle name="Normal 10 2 2 4 2 2" xfId="9080"/>
    <cellStyle name="Normal 10 2 2 4 3" xfId="6909"/>
    <cellStyle name="Normal 10 2 2 5" xfId="2244"/>
    <cellStyle name="Normal 10 2 2 5 2" xfId="5455"/>
    <cellStyle name="Normal 10 2 2 5 2 2" xfId="7284"/>
    <cellStyle name="Normal 10 2 2 5 3" xfId="4910"/>
    <cellStyle name="Normal 10 2 2 6" xfId="1692"/>
    <cellStyle name="Normal 10 2 2 7" xfId="3129"/>
    <cellStyle name="Normal 10 2 2 8" xfId="4240"/>
    <cellStyle name="Normal 10 2 2 8 2" xfId="8586"/>
    <cellStyle name="Normal 10 2 2 9" xfId="6415"/>
    <cellStyle name="Normal 10 2 3" xfId="8"/>
    <cellStyle name="Normal 10 2 3 2" xfId="396"/>
    <cellStyle name="Normal 10 2 3 2 2" xfId="633"/>
    <cellStyle name="Normal 10 2 3 2 2 2" xfId="4536"/>
    <cellStyle name="Normal 10 2 3 2 2 2 2" xfId="8882"/>
    <cellStyle name="Normal 10 2 3 2 2 3" xfId="6711"/>
    <cellStyle name="Normal 10 2 3 2 3" xfId="842"/>
    <cellStyle name="Normal 10 2 3 2 3 2" xfId="4736"/>
    <cellStyle name="Normal 10 2 3 2 3 2 2" xfId="9082"/>
    <cellStyle name="Normal 10 2 3 2 3 3" xfId="6911"/>
    <cellStyle name="Normal 10 2 3 2 4" xfId="4299"/>
    <cellStyle name="Normal 10 2 3 2 4 2" xfId="8645"/>
    <cellStyle name="Normal 10 2 3 2 5" xfId="6474"/>
    <cellStyle name="Normal 10 2 4" xfId="518"/>
    <cellStyle name="Normal 10 2 4 2" xfId="4421"/>
    <cellStyle name="Normal 10 2 4 2 2" xfId="8767"/>
    <cellStyle name="Normal 10 2 4 3" xfId="6596"/>
    <cellStyle name="Normal 10 2 5" xfId="839"/>
    <cellStyle name="Normal 10 2 5 2" xfId="4733"/>
    <cellStyle name="Normal 10 2 5 2 2" xfId="9079"/>
    <cellStyle name="Normal 10 2 5 3" xfId="6908"/>
    <cellStyle name="Normal 10 2 6" xfId="2219"/>
    <cellStyle name="Normal 10 2 6 2" xfId="5430"/>
    <cellStyle name="Normal 10 2 6 2 2" xfId="7260"/>
    <cellStyle name="Normal 10 2 6 3" xfId="4837"/>
    <cellStyle name="Normal 10 2 7" xfId="1642"/>
    <cellStyle name="Normal 10 2 8" xfId="2970"/>
    <cellStyle name="Normal 10 2 9" xfId="4184"/>
    <cellStyle name="Normal 10 2 9 2" xfId="8530"/>
    <cellStyle name="Normal 10 3" xfId="309"/>
    <cellStyle name="Normal 10 3 2" xfId="424"/>
    <cellStyle name="Normal 10 3 2 2" xfId="661"/>
    <cellStyle name="Normal 10 3 2 2 2" xfId="4564"/>
    <cellStyle name="Normal 10 3 2 2 2 2" xfId="8910"/>
    <cellStyle name="Normal 10 3 2 2 3" xfId="6739"/>
    <cellStyle name="Normal 10 3 2 3" xfId="844"/>
    <cellStyle name="Normal 10 3 2 3 2" xfId="4738"/>
    <cellStyle name="Normal 10 3 2 3 2 2" xfId="9084"/>
    <cellStyle name="Normal 10 3 2 3 3" xfId="6913"/>
    <cellStyle name="Normal 10 3 2 4" xfId="4327"/>
    <cellStyle name="Normal 10 3 2 4 2" xfId="8673"/>
    <cellStyle name="Normal 10 3 2 5" xfId="6502"/>
    <cellStyle name="Normal 10 3 3" xfId="546"/>
    <cellStyle name="Normal 10 3 3 2" xfId="4449"/>
    <cellStyle name="Normal 10 3 3 2 2" xfId="8795"/>
    <cellStyle name="Normal 10 3 3 3" xfId="6624"/>
    <cellStyle name="Normal 10 3 4" xfId="843"/>
    <cellStyle name="Normal 10 3 4 2" xfId="4737"/>
    <cellStyle name="Normal 10 3 4 2 2" xfId="9083"/>
    <cellStyle name="Normal 10 3 4 3" xfId="6912"/>
    <cellStyle name="Normal 10 3 5" xfId="4212"/>
    <cellStyle name="Normal 10 3 5 2" xfId="8558"/>
    <cellStyle name="Normal 10 3 6" xfId="6387"/>
    <cellStyle name="Normal 10 3 7" xfId="11487"/>
    <cellStyle name="Normal 10 3 8" xfId="11124"/>
    <cellStyle name="Normal 10 4" xfId="369"/>
    <cellStyle name="Normal 10 4 2" xfId="606"/>
    <cellStyle name="Normal 10 4 2 2" xfId="4509"/>
    <cellStyle name="Normal 10 4 2 2 2" xfId="8855"/>
    <cellStyle name="Normal 10 4 2 3" xfId="6684"/>
    <cellStyle name="Normal 10 4 3" xfId="845"/>
    <cellStyle name="Normal 10 4 3 2" xfId="4739"/>
    <cellStyle name="Normal 10 4 3 2 2" xfId="9085"/>
    <cellStyle name="Normal 10 4 3 3" xfId="6914"/>
    <cellStyle name="Normal 10 4 4" xfId="4272"/>
    <cellStyle name="Normal 10 4 4 2" xfId="8618"/>
    <cellStyle name="Normal 10 4 5" xfId="6447"/>
    <cellStyle name="Normal 10 5" xfId="490"/>
    <cellStyle name="Normal 10 5 2" xfId="4393"/>
    <cellStyle name="Normal 10 5 2 2" xfId="8739"/>
    <cellStyle name="Normal 10 5 3" xfId="6568"/>
    <cellStyle name="Normal 10 6" xfId="838"/>
    <cellStyle name="Normal 10 6 2" xfId="4732"/>
    <cellStyle name="Normal 10 6 2 2" xfId="9078"/>
    <cellStyle name="Normal 10 6 3" xfId="6907"/>
    <cellStyle name="Normal 10 7" xfId="2141"/>
    <cellStyle name="Normal 10 7 2" xfId="5356"/>
    <cellStyle name="Normal 10 7 2 2" xfId="7246"/>
    <cellStyle name="Normal 10 7 3" xfId="4932"/>
    <cellStyle name="Normal 10 8" xfId="1315"/>
    <cellStyle name="Normal 10 9" xfId="3128"/>
    <cellStyle name="Normal 100" xfId="1529"/>
    <cellStyle name="Normal 100 2" xfId="1130"/>
    <cellStyle name="Normal 100 2 2" xfId="1448"/>
    <cellStyle name="Normal 100 3" xfId="1279"/>
    <cellStyle name="Normal 101" xfId="1607"/>
    <cellStyle name="Normal 101 2" xfId="1586"/>
    <cellStyle name="Normal 101 2 2" xfId="5186"/>
    <cellStyle name="Normal 101 2 3" xfId="5131"/>
    <cellStyle name="Normal 101 3" xfId="1059"/>
    <cellStyle name="Normal 102" xfId="1767"/>
    <cellStyle name="Normal 102 2" xfId="1217"/>
    <cellStyle name="Normal 102 2 2" xfId="5187"/>
    <cellStyle name="Normal 102 2 3" xfId="5132"/>
    <cellStyle name="Normal 102 3" xfId="1154"/>
    <cellStyle name="Normal 103" xfId="1622"/>
    <cellStyle name="Normal 103 2" xfId="973"/>
    <cellStyle name="Normal 104" xfId="1742"/>
    <cellStyle name="Normal 104 2" xfId="1694"/>
    <cellStyle name="Normal 105" xfId="1151"/>
    <cellStyle name="Normal 105 2" xfId="945"/>
    <cellStyle name="Normal 106" xfId="1157"/>
    <cellStyle name="Normal 106 2" xfId="4869"/>
    <cellStyle name="Normal 106 2 2" xfId="9201"/>
    <cellStyle name="Normal 106 3" xfId="7029"/>
    <cellStyle name="Normal 107" xfId="1621"/>
    <cellStyle name="Normal 107 2" xfId="4870"/>
    <cellStyle name="Normal 107 2 2" xfId="9202"/>
    <cellStyle name="Normal 107 3" xfId="7030"/>
    <cellStyle name="Normal 108" xfId="1732"/>
    <cellStyle name="Normal 108 2" xfId="4858"/>
    <cellStyle name="Normal 108 2 2" xfId="9194"/>
    <cellStyle name="Normal 108 3" xfId="7022"/>
    <cellStyle name="Normal 109" xfId="1628"/>
    <cellStyle name="Normal 109 2" xfId="1104"/>
    <cellStyle name="Normal 109 2 2" xfId="5057"/>
    <cellStyle name="Normal 109 2 2 2" xfId="9289"/>
    <cellStyle name="Normal 109 2 3" xfId="7114"/>
    <cellStyle name="Normal 109 3" xfId="1300"/>
    <cellStyle name="Normal 109 3 2" xfId="4977"/>
    <cellStyle name="Normal 109 3 2 2" xfId="9255"/>
    <cellStyle name="Normal 109 3 3" xfId="7083"/>
    <cellStyle name="Normal 109 4" xfId="5059"/>
    <cellStyle name="Normal 109 4 2" xfId="9291"/>
    <cellStyle name="Normal 109 5" xfId="7116"/>
    <cellStyle name="Normal 11" xfId="15"/>
    <cellStyle name="Normal 11 2" xfId="16"/>
    <cellStyle name="Normal 11 2 2" xfId="2133"/>
    <cellStyle name="Normal 11 2 2 2" xfId="5348"/>
    <cellStyle name="Normal 11 2 2 3" xfId="4852"/>
    <cellStyle name="Normal 11 2 3" xfId="1302"/>
    <cellStyle name="Normal 11 2 4" xfId="3131"/>
    <cellStyle name="Normal 11 2 5" xfId="10581"/>
    <cellStyle name="Normal 11 3" xfId="461"/>
    <cellStyle name="Normal 11 4" xfId="2139"/>
    <cellStyle name="Normal 11 4 2" xfId="5354"/>
    <cellStyle name="Normal 11 4 3" xfId="4874"/>
    <cellStyle name="Normal 11 5" xfId="1658"/>
    <cellStyle name="Normal 11 6" xfId="3130"/>
    <cellStyle name="Normal 11 7" xfId="12001"/>
    <cellStyle name="Normal 110" xfId="1062"/>
    <cellStyle name="Normal 110 2" xfId="1713"/>
    <cellStyle name="Normal 110 2 2" xfId="1351"/>
    <cellStyle name="Normal 110 2 3" xfId="4922"/>
    <cellStyle name="Normal 110 2 3 2" xfId="9228"/>
    <cellStyle name="Normal 110 2 4" xfId="7057"/>
    <cellStyle name="Normal 110 3" xfId="4993"/>
    <cellStyle name="Normal 110 3 2" xfId="9264"/>
    <cellStyle name="Normal 110 4" xfId="7090"/>
    <cellStyle name="Normal 111" xfId="1051"/>
    <cellStyle name="Normal 111 2" xfId="5005"/>
    <cellStyle name="Normal 111 2 2" xfId="9269"/>
    <cellStyle name="Normal 111 3" xfId="7094"/>
    <cellStyle name="Normal 112" xfId="1729"/>
    <cellStyle name="Normal 112 2" xfId="4881"/>
    <cellStyle name="Normal 112 2 2" xfId="9207"/>
    <cellStyle name="Normal 112 3" xfId="7036"/>
    <cellStyle name="Normal 113" xfId="2100"/>
    <cellStyle name="Normal 113 2" xfId="5228"/>
    <cellStyle name="Normal 113 3" xfId="5173"/>
    <cellStyle name="Normal 114" xfId="2104"/>
    <cellStyle name="Normal 114 2" xfId="5229"/>
    <cellStyle name="Normal 114 3" xfId="5174"/>
    <cellStyle name="Normal 115" xfId="2105"/>
    <cellStyle name="Normal 116" xfId="2106"/>
    <cellStyle name="Normal 117" xfId="2109"/>
    <cellStyle name="Normal 118" xfId="1738"/>
    <cellStyle name="Normal 118 2" xfId="5176"/>
    <cellStyle name="Normal 118 2 2" xfId="9324"/>
    <cellStyle name="Normal 118 2 3" xfId="8316"/>
    <cellStyle name="Normal 118 2 4" xfId="10212"/>
    <cellStyle name="Normal 118 3" xfId="7160"/>
    <cellStyle name="Normal 118 4" xfId="12264"/>
    <cellStyle name="Normal 119" xfId="2049"/>
    <cellStyle name="Normal 119 2" xfId="5252"/>
    <cellStyle name="Normal 119 2 2" xfId="9336"/>
    <cellStyle name="Normal 119 2 2 2" xfId="11888"/>
    <cellStyle name="Normal 119 2 2 2 2" xfId="13489"/>
    <cellStyle name="Normal 119 2 2 2 3" xfId="13840"/>
    <cellStyle name="Normal 119 2 2 3" xfId="11196"/>
    <cellStyle name="Normal 119 2 2 3 2" xfId="13152"/>
    <cellStyle name="Normal 119 2 2 3 3" xfId="12239"/>
    <cellStyle name="Normal 119 2 2 4" xfId="12811"/>
    <cellStyle name="Normal 119 2 2 5" xfId="10244"/>
    <cellStyle name="Normal 119 2 3" xfId="8125"/>
    <cellStyle name="Normal 119 2 3 2" xfId="11553"/>
    <cellStyle name="Normal 119 2 3 2 2" xfId="13156"/>
    <cellStyle name="Normal 119 2 3 2 3" xfId="10201"/>
    <cellStyle name="Normal 119 2 3 3" xfId="12478"/>
    <cellStyle name="Normal 119 2 3 4" xfId="12133"/>
    <cellStyle name="Normal 119 2 4" xfId="10479"/>
    <cellStyle name="Normal 119 2 4 2" xfId="12813"/>
    <cellStyle name="Normal 119 2 4 3" xfId="10890"/>
    <cellStyle name="Normal 119 2 5" xfId="12476"/>
    <cellStyle name="Normal 119 2 6" xfId="13586"/>
    <cellStyle name="Normal 119 3" xfId="5327"/>
    <cellStyle name="Normal 119 3 2" xfId="7232"/>
    <cellStyle name="Normal 119 4" xfId="5175"/>
    <cellStyle name="Normal 119 4 2" xfId="8305"/>
    <cellStyle name="Normal 119 4 2 2" xfId="11727"/>
    <cellStyle name="Normal 119 4 2 2 2" xfId="13328"/>
    <cellStyle name="Normal 119 4 2 2 3" xfId="13679"/>
    <cellStyle name="Normal 119 4 2 3" xfId="12650"/>
    <cellStyle name="Normal 119 4 2 4" xfId="10331"/>
    <cellStyle name="Normal 119 4 3" xfId="10914"/>
    <cellStyle name="Normal 119 4 3 2" xfId="12990"/>
    <cellStyle name="Normal 119 4 3 3" xfId="10286"/>
    <cellStyle name="Normal 119 4 4" xfId="12475"/>
    <cellStyle name="Normal 119 4 5" xfId="12197"/>
    <cellStyle name="Normal 119 5" xfId="8123"/>
    <cellStyle name="Normal 119 5 2" xfId="11552"/>
    <cellStyle name="Normal 119 5 2 2" xfId="13155"/>
    <cellStyle name="Normal 119 5 2 3" xfId="10733"/>
    <cellStyle name="Normal 119 5 3" xfId="12477"/>
    <cellStyle name="Normal 119 5 4" xfId="11983"/>
    <cellStyle name="Normal 119 6" xfId="10468"/>
    <cellStyle name="Normal 119 6 2" xfId="12812"/>
    <cellStyle name="Normal 119 6 3" xfId="11893"/>
    <cellStyle name="Normal 119 7" xfId="12256"/>
    <cellStyle name="Normal 119 7 2" xfId="13494"/>
    <cellStyle name="Normal 119 7 3" xfId="13844"/>
    <cellStyle name="Normal 119 8" xfId="11985"/>
    <cellStyle name="Normal 12" xfId="250"/>
    <cellStyle name="Normal 12 2" xfId="287"/>
    <cellStyle name="Normal 12 2 2" xfId="5092"/>
    <cellStyle name="Normal 12 2 2 2" xfId="7132"/>
    <cellStyle name="Normal 12 3" xfId="2207"/>
    <cellStyle name="Normal 12 3 2" xfId="5418"/>
    <cellStyle name="Normal 12 3 3" xfId="4876"/>
    <cellStyle name="Normal 12 4" xfId="1544"/>
    <cellStyle name="Normal 12 5" xfId="3132"/>
    <cellStyle name="Normal 12 6" xfId="12233"/>
    <cellStyle name="Normal 120" xfId="2150"/>
    <cellStyle name="Normal 120 2" xfId="5365"/>
    <cellStyle name="Normal 120 2 2" xfId="9396"/>
    <cellStyle name="Normal 120 2 3" xfId="8306"/>
    <cellStyle name="Normal 120 3" xfId="7249"/>
    <cellStyle name="Normal 121" xfId="2359"/>
    <cellStyle name="Normal 121 2" xfId="5562"/>
    <cellStyle name="Normal 121 2 2" xfId="9425"/>
    <cellStyle name="Normal 121 2 3" xfId="8307"/>
    <cellStyle name="Normal 121 3" xfId="7383"/>
    <cellStyle name="Normal 121 4" xfId="10520"/>
    <cellStyle name="Normal 121 5" xfId="12281"/>
    <cellStyle name="Normal 122" xfId="2387"/>
    <cellStyle name="Normal 122 2" xfId="5587"/>
    <cellStyle name="Normal 122 2 2" xfId="9450"/>
    <cellStyle name="Normal 122 2 3" xfId="8308"/>
    <cellStyle name="Normal 122 3" xfId="7408"/>
    <cellStyle name="Normal 122 4" xfId="10749"/>
    <cellStyle name="Normal 122 5" xfId="10188"/>
    <cellStyle name="Normal 123" xfId="2375"/>
    <cellStyle name="Normal 123 2" xfId="5576"/>
    <cellStyle name="Normal 123 2 2" xfId="9439"/>
    <cellStyle name="Normal 123 2 3" xfId="8309"/>
    <cellStyle name="Normal 123 3" xfId="7397"/>
    <cellStyle name="Normal 123 4" xfId="12230"/>
    <cellStyle name="Normal 123 5" xfId="12090"/>
    <cellStyle name="Normal 124" xfId="2408"/>
    <cellStyle name="Normal 124 2" xfId="5607"/>
    <cellStyle name="Normal 124 2 2" xfId="9470"/>
    <cellStyle name="Normal 124 2 3" xfId="8310"/>
    <cellStyle name="Normal 124 3" xfId="7427"/>
    <cellStyle name="Normal 125" xfId="2401"/>
    <cellStyle name="Normal 125 2" xfId="5600"/>
    <cellStyle name="Normal 125 2 2" xfId="9463"/>
    <cellStyle name="Normal 125 2 3" xfId="8311"/>
    <cellStyle name="Normal 125 3" xfId="7420"/>
    <cellStyle name="Normal 126" xfId="2404"/>
    <cellStyle name="Normal 126 2" xfId="5603"/>
    <cellStyle name="Normal 126 2 2" xfId="9466"/>
    <cellStyle name="Normal 126 2 3" xfId="8312"/>
    <cellStyle name="Normal 126 3" xfId="7423"/>
    <cellStyle name="Normal 127" xfId="2385"/>
    <cellStyle name="Normal 127 2" xfId="5585"/>
    <cellStyle name="Normal 127 2 2" xfId="9448"/>
    <cellStyle name="Normal 127 2 3" xfId="8313"/>
    <cellStyle name="Normal 127 3" xfId="7406"/>
    <cellStyle name="Normal 128" xfId="2396"/>
    <cellStyle name="Normal 128 2" xfId="5595"/>
    <cellStyle name="Normal 128 2 2" xfId="9458"/>
    <cellStyle name="Normal 128 3" xfId="7415"/>
    <cellStyle name="Normal 129" xfId="2136"/>
    <cellStyle name="Normal 129 2" xfId="5351"/>
    <cellStyle name="Normal 129 2 2" xfId="9394"/>
    <cellStyle name="Normal 129 3" xfId="7245"/>
    <cellStyle name="Normal 13" xfId="249"/>
    <cellStyle name="Normal 13 10" xfId="6339"/>
    <cellStyle name="Normal 13 11" xfId="12012"/>
    <cellStyle name="Normal 13 2" xfId="317"/>
    <cellStyle name="Normal 13 2 2" xfId="432"/>
    <cellStyle name="Normal 13 2 2 2" xfId="669"/>
    <cellStyle name="Normal 13 2 2 2 2" xfId="4572"/>
    <cellStyle name="Normal 13 2 2 2 2 2" xfId="8918"/>
    <cellStyle name="Normal 13 2 2 2 3" xfId="6747"/>
    <cellStyle name="Normal 13 2 2 3" xfId="848"/>
    <cellStyle name="Normal 13 2 2 3 2" xfId="4742"/>
    <cellStyle name="Normal 13 2 2 3 2 2" xfId="9088"/>
    <cellStyle name="Normal 13 2 2 3 3" xfId="6917"/>
    <cellStyle name="Normal 13 2 2 4" xfId="4335"/>
    <cellStyle name="Normal 13 2 2 4 2" xfId="8681"/>
    <cellStyle name="Normal 13 2 2 5" xfId="6510"/>
    <cellStyle name="Normal 13 2 3" xfId="554"/>
    <cellStyle name="Normal 13 2 3 2" xfId="4457"/>
    <cellStyle name="Normal 13 2 3 2 2" xfId="8803"/>
    <cellStyle name="Normal 13 2 3 3" xfId="6632"/>
    <cellStyle name="Normal 13 2 4" xfId="847"/>
    <cellStyle name="Normal 13 2 4 2" xfId="4741"/>
    <cellStyle name="Normal 13 2 4 2 2" xfId="9087"/>
    <cellStyle name="Normal 13 2 4 3" xfId="6916"/>
    <cellStyle name="Normal 13 2 5" xfId="5073"/>
    <cellStyle name="Normal 13 2 6" xfId="4220"/>
    <cellStyle name="Normal 13 2 6 2" xfId="8566"/>
    <cellStyle name="Normal 13 2 7" xfId="6395"/>
    <cellStyle name="Normal 13 3" xfId="376"/>
    <cellStyle name="Normal 13 3 2" xfId="613"/>
    <cellStyle name="Normal 13 3 2 2" xfId="4516"/>
    <cellStyle name="Normal 13 3 2 2 2" xfId="8862"/>
    <cellStyle name="Normal 13 3 2 3" xfId="6691"/>
    <cellStyle name="Normal 13 3 3" xfId="849"/>
    <cellStyle name="Normal 13 3 3 2" xfId="4743"/>
    <cellStyle name="Normal 13 3 3 2 2" xfId="9089"/>
    <cellStyle name="Normal 13 3 3 3" xfId="6918"/>
    <cellStyle name="Normal 13 3 4" xfId="4279"/>
    <cellStyle name="Normal 13 3 4 2" xfId="8625"/>
    <cellStyle name="Normal 13 3 5" xfId="6454"/>
    <cellStyle name="Normal 13 4" xfId="498"/>
    <cellStyle name="Normal 13 4 2" xfId="4401"/>
    <cellStyle name="Normal 13 4 2 2" xfId="8747"/>
    <cellStyle name="Normal 13 4 3" xfId="6576"/>
    <cellStyle name="Normal 13 5" xfId="846"/>
    <cellStyle name="Normal 13 5 2" xfId="4740"/>
    <cellStyle name="Normal 13 5 2 2" xfId="9086"/>
    <cellStyle name="Normal 13 5 3" xfId="6915"/>
    <cellStyle name="Normal 13 6" xfId="2206"/>
    <cellStyle name="Normal 13 6 2" xfId="5417"/>
    <cellStyle name="Normal 13 6 2 2" xfId="7254"/>
    <cellStyle name="Normal 13 6 3" xfId="4855"/>
    <cellStyle name="Normal 13 7" xfId="1684"/>
    <cellStyle name="Normal 13 8" xfId="3133"/>
    <cellStyle name="Normal 13 9" xfId="4164"/>
    <cellStyle name="Normal 13 9 2" xfId="8510"/>
    <cellStyle name="Normal 130" xfId="2368"/>
    <cellStyle name="Normal 130 2" xfId="5571"/>
    <cellStyle name="Normal 130 2 2" xfId="9434"/>
    <cellStyle name="Normal 130 3" xfId="7392"/>
    <cellStyle name="Normal 131" xfId="2372"/>
    <cellStyle name="Normal 131 2" xfId="5574"/>
    <cellStyle name="Normal 131 2 2" xfId="9437"/>
    <cellStyle name="Normal 131 3" xfId="7395"/>
    <cellStyle name="Normal 132" xfId="2357"/>
    <cellStyle name="Normal 132 2" xfId="5560"/>
    <cellStyle name="Normal 132 2 2" xfId="9423"/>
    <cellStyle name="Normal 132 3" xfId="7381"/>
    <cellStyle name="Normal 133" xfId="2414"/>
    <cellStyle name="Normal 133 2" xfId="5613"/>
    <cellStyle name="Normal 133 2 2" xfId="9476"/>
    <cellStyle name="Normal 133 3" xfId="7433"/>
    <cellStyle name="Normal 134" xfId="2398"/>
    <cellStyle name="Normal 134 2" xfId="5597"/>
    <cellStyle name="Normal 134 2 2" xfId="9460"/>
    <cellStyle name="Normal 134 3" xfId="7417"/>
    <cellStyle name="Normal 135" xfId="2405"/>
    <cellStyle name="Normal 135 2" xfId="5604"/>
    <cellStyle name="Normal 135 2 2" xfId="9467"/>
    <cellStyle name="Normal 135 3" xfId="7424"/>
    <cellStyle name="Normal 136" xfId="2403"/>
    <cellStyle name="Normal 136 2" xfId="5602"/>
    <cellStyle name="Normal 136 2 2" xfId="9465"/>
    <cellStyle name="Normal 136 3" xfId="7422"/>
    <cellStyle name="Normal 137" xfId="2402"/>
    <cellStyle name="Normal 137 2" xfId="5601"/>
    <cellStyle name="Normal 137 2 2" xfId="9464"/>
    <cellStyle name="Normal 137 3" xfId="7421"/>
    <cellStyle name="Normal 138" xfId="2213"/>
    <cellStyle name="Normal 138 2" xfId="5424"/>
    <cellStyle name="Normal 138 2 2" xfId="9401"/>
    <cellStyle name="Normal 138 3" xfId="7257"/>
    <cellStyle name="Normal 139" xfId="2124"/>
    <cellStyle name="Normal 139 2" xfId="5339"/>
    <cellStyle name="Normal 139 2 2" xfId="9391"/>
    <cellStyle name="Normal 139 3" xfId="7242"/>
    <cellStyle name="Normal 14" xfId="289"/>
    <cellStyle name="Normal 14 10" xfId="11288"/>
    <cellStyle name="Normal 14 2" xfId="404"/>
    <cellStyle name="Normal 14 2 2" xfId="641"/>
    <cellStyle name="Normal 14 2 2 2" xfId="4544"/>
    <cellStyle name="Normal 14 2 2 2 2" xfId="8890"/>
    <cellStyle name="Normal 14 2 2 3" xfId="6719"/>
    <cellStyle name="Normal 14 2 3" xfId="851"/>
    <cellStyle name="Normal 14 2 3 2" xfId="4745"/>
    <cellStyle name="Normal 14 2 3 2 2" xfId="9091"/>
    <cellStyle name="Normal 14 2 3 3" xfId="6920"/>
    <cellStyle name="Normal 14 2 4" xfId="2265"/>
    <cellStyle name="Normal 14 2 4 2" xfId="5476"/>
    <cellStyle name="Normal 14 2 4 2 2" xfId="7305"/>
    <cellStyle name="Normal 14 2 4 3" xfId="4846"/>
    <cellStyle name="Normal 14 2 5" xfId="1440"/>
    <cellStyle name="Normal 14 2 6" xfId="3135"/>
    <cellStyle name="Normal 14 2 7" xfId="4307"/>
    <cellStyle name="Normal 14 2 7 2" xfId="8653"/>
    <cellStyle name="Normal 14 2 8" xfId="6482"/>
    <cellStyle name="Normal 14 2 9" xfId="11112"/>
    <cellStyle name="Normal 14 3" xfId="526"/>
    <cellStyle name="Normal 14 3 2" xfId="4429"/>
    <cellStyle name="Normal 14 3 2 2" xfId="8775"/>
    <cellStyle name="Normal 14 3 3" xfId="6604"/>
    <cellStyle name="Normal 14 4" xfId="850"/>
    <cellStyle name="Normal 14 4 2" xfId="4744"/>
    <cellStyle name="Normal 14 4 2 2" xfId="9090"/>
    <cellStyle name="Normal 14 4 3" xfId="6919"/>
    <cellStyle name="Normal 14 5" xfId="2222"/>
    <cellStyle name="Normal 14 5 2" xfId="5433"/>
    <cellStyle name="Normal 14 5 2 2" xfId="7262"/>
    <cellStyle name="Normal 14 5 3" xfId="4890"/>
    <cellStyle name="Normal 14 6" xfId="1429"/>
    <cellStyle name="Normal 14 7" xfId="3134"/>
    <cellStyle name="Normal 14 8" xfId="4192"/>
    <cellStyle name="Normal 14 8 2" xfId="8538"/>
    <cellStyle name="Normal 14 9" xfId="6367"/>
    <cellStyle name="Normal 140" xfId="2364"/>
    <cellStyle name="Normal 140 2" xfId="5567"/>
    <cellStyle name="Normal 140 2 2" xfId="9430"/>
    <cellStyle name="Normal 140 3" xfId="7388"/>
    <cellStyle name="Normal 141" xfId="2410"/>
    <cellStyle name="Normal 141 2" xfId="5609"/>
    <cellStyle name="Normal 141 2 2" xfId="9472"/>
    <cellStyle name="Normal 141 3" xfId="7429"/>
    <cellStyle name="Normal 142" xfId="2112"/>
    <cellStyle name="Normal 142 2" xfId="5328"/>
    <cellStyle name="Normal 142 2 2" xfId="9382"/>
    <cellStyle name="Normal 142 3" xfId="7233"/>
    <cellStyle name="Normal 143" xfId="2383"/>
    <cellStyle name="Normal 143 2" xfId="5583"/>
    <cellStyle name="Normal 143 2 2" xfId="9446"/>
    <cellStyle name="Normal 143 3" xfId="7404"/>
    <cellStyle name="Normal 144" xfId="2365"/>
    <cellStyle name="Normal 144 2" xfId="5568"/>
    <cellStyle name="Normal 144 2 2" xfId="9431"/>
    <cellStyle name="Normal 144 3" xfId="7389"/>
    <cellStyle name="Normal 145" xfId="2363"/>
    <cellStyle name="Normal 145 2" xfId="5566"/>
    <cellStyle name="Normal 145 2 2" xfId="9429"/>
    <cellStyle name="Normal 145 3" xfId="7387"/>
    <cellStyle name="Normal 146" xfId="2412"/>
    <cellStyle name="Normal 146 2" xfId="5611"/>
    <cellStyle name="Normal 146 2 2" xfId="9474"/>
    <cellStyle name="Normal 146 3" xfId="7431"/>
    <cellStyle name="Normal 147" xfId="2399"/>
    <cellStyle name="Normal 147 2" xfId="5598"/>
    <cellStyle name="Normal 147 2 2" xfId="9461"/>
    <cellStyle name="Normal 147 3" xfId="7418"/>
    <cellStyle name="Normal 148" xfId="2373"/>
    <cellStyle name="Normal 148 2" xfId="5575"/>
    <cellStyle name="Normal 148 2 2" xfId="9438"/>
    <cellStyle name="Normal 148 3" xfId="7396"/>
    <cellStyle name="Normal 149" xfId="2290"/>
    <cellStyle name="Normal 149 2" xfId="5499"/>
    <cellStyle name="Normal 149 2 2" xfId="9412"/>
    <cellStyle name="Normal 149 3" xfId="7327"/>
    <cellStyle name="Normal 15" xfId="345"/>
    <cellStyle name="Normal 15 2" xfId="582"/>
    <cellStyle name="Normal 15 2 2" xfId="2310"/>
    <cellStyle name="Normal 15 2 2 2" xfId="5515"/>
    <cellStyle name="Normal 15 2 2 2 2" xfId="7341"/>
    <cellStyle name="Normal 15 2 2 3" xfId="5003"/>
    <cellStyle name="Normal 15 2 3" xfId="1633"/>
    <cellStyle name="Normal 15 2 4" xfId="3137"/>
    <cellStyle name="Normal 15 2 5" xfId="4485"/>
    <cellStyle name="Normal 15 2 5 2" xfId="8831"/>
    <cellStyle name="Normal 15 2 6" xfId="6660"/>
    <cellStyle name="Normal 15 2 7" xfId="10180"/>
    <cellStyle name="Normal 15 3" xfId="852"/>
    <cellStyle name="Normal 15 3 2" xfId="2350"/>
    <cellStyle name="Normal 15 3 2 2" xfId="5554"/>
    <cellStyle name="Normal 15 3 2 2 2" xfId="7375"/>
    <cellStyle name="Normal 15 3 2 3" xfId="5025"/>
    <cellStyle name="Normal 15 3 3" xfId="1325"/>
    <cellStyle name="Normal 15 3 4" xfId="3138"/>
    <cellStyle name="Normal 15 3 5" xfId="4746"/>
    <cellStyle name="Normal 15 3 5 2" xfId="9092"/>
    <cellStyle name="Normal 15 3 6" xfId="6921"/>
    <cellStyle name="Normal 15 3 7" xfId="11302"/>
    <cellStyle name="Normal 15 4" xfId="2247"/>
    <cellStyle name="Normal 15 4 2" xfId="5458"/>
    <cellStyle name="Normal 15 4 2 2" xfId="7287"/>
    <cellStyle name="Normal 15 4 3" xfId="5095"/>
    <cellStyle name="Normal 15 5" xfId="991"/>
    <cellStyle name="Normal 15 6" xfId="3136"/>
    <cellStyle name="Normal 15 7" xfId="4248"/>
    <cellStyle name="Normal 15 7 2" xfId="8594"/>
    <cellStyle name="Normal 15 8" xfId="6423"/>
    <cellStyle name="Normal 15 9" xfId="12170"/>
    <cellStyle name="Normal 150" xfId="2366"/>
    <cellStyle name="Normal 150 2" xfId="5569"/>
    <cellStyle name="Normal 150 2 2" xfId="9432"/>
    <cellStyle name="Normal 150 3" xfId="7390"/>
    <cellStyle name="Normal 151" xfId="2125"/>
    <cellStyle name="Normal 151 2" xfId="5340"/>
    <cellStyle name="Normal 151 2 2" xfId="9392"/>
    <cellStyle name="Normal 151 3" xfId="7243"/>
    <cellStyle name="Normal 152" xfId="2116"/>
    <cellStyle name="Normal 152 2" xfId="5332"/>
    <cellStyle name="Normal 152 2 2" xfId="9386"/>
    <cellStyle name="Normal 152 3" xfId="7237"/>
    <cellStyle name="Normal 153" xfId="2210"/>
    <cellStyle name="Normal 153 2" xfId="5421"/>
    <cellStyle name="Normal 153 2 2" xfId="9400"/>
    <cellStyle name="Normal 153 3" xfId="7256"/>
    <cellStyle name="Normal 154" xfId="2354"/>
    <cellStyle name="Normal 154 2" xfId="5558"/>
    <cellStyle name="Normal 154 2 2" xfId="9421"/>
    <cellStyle name="Normal 154 3" xfId="7379"/>
    <cellStyle name="Normal 155" xfId="2411"/>
    <cellStyle name="Normal 155 2" xfId="5610"/>
    <cellStyle name="Normal 155 2 2" xfId="9473"/>
    <cellStyle name="Normal 155 3" xfId="7430"/>
    <cellStyle name="Normal 156" xfId="2370"/>
    <cellStyle name="Normal 156 2" xfId="5573"/>
    <cellStyle name="Normal 156 2 2" xfId="9436"/>
    <cellStyle name="Normal 156 3" xfId="7394"/>
    <cellStyle name="Normal 157" xfId="2361"/>
    <cellStyle name="Normal 157 2" xfId="5564"/>
    <cellStyle name="Normal 157 2 2" xfId="9427"/>
    <cellStyle name="Normal 157 3" xfId="7385"/>
    <cellStyle name="Normal 158" xfId="2374"/>
    <cellStyle name="Normal 159" xfId="2417"/>
    <cellStyle name="Normal 16" xfId="460"/>
    <cellStyle name="Normal 16 2" xfId="1100"/>
    <cellStyle name="Normal 16 3" xfId="1033"/>
    <cellStyle name="Normal 16 4" xfId="2281"/>
    <cellStyle name="Normal 16 4 2" xfId="5491"/>
    <cellStyle name="Normal 16 4 3" xfId="4973"/>
    <cellStyle name="Normal 16 5" xfId="1599"/>
    <cellStyle name="Normal 16 6" xfId="3139"/>
    <cellStyle name="Normal 16 7" xfId="10377"/>
    <cellStyle name="Normal 16_4 - Cont allowance summary" xfId="1384"/>
    <cellStyle name="Normal 160" xfId="2382"/>
    <cellStyle name="Normal 161" xfId="1203"/>
    <cellStyle name="Normal 161 2" xfId="2748"/>
    <cellStyle name="Normal 161 2 2" xfId="3269"/>
    <cellStyle name="Normal 161 2 2 2" xfId="4052"/>
    <cellStyle name="Normal 161 2 2 2 2" xfId="8468"/>
    <cellStyle name="Normal 161 2 2 2 2 2" xfId="11866"/>
    <cellStyle name="Normal 161 2 2 2 2 2 2" xfId="13467"/>
    <cellStyle name="Normal 161 2 2 2 2 2 3" xfId="13818"/>
    <cellStyle name="Normal 161 2 2 2 2 3" xfId="11057"/>
    <cellStyle name="Normal 161 2 2 2 2 3 2" xfId="13129"/>
    <cellStyle name="Normal 161 2 2 2 2 3 3" xfId="10756"/>
    <cellStyle name="Normal 161 2 2 2 2 4" xfId="12789"/>
    <cellStyle name="Normal 161 2 2 2 2 5" xfId="13590"/>
    <cellStyle name="Normal 161 2 2 2 3" xfId="8267"/>
    <cellStyle name="Normal 161 2 2 2 3 2" xfId="11695"/>
    <cellStyle name="Normal 161 2 2 2 3 2 2" xfId="13296"/>
    <cellStyle name="Normal 161 2 2 2 3 2 3" xfId="13647"/>
    <cellStyle name="Normal 161 2 2 2 3 3" xfId="12618"/>
    <cellStyle name="Normal 161 2 2 2 3 4" xfId="11209"/>
    <cellStyle name="Normal 161 2 2 2 4" xfId="10876"/>
    <cellStyle name="Normal 161 2 2 2 4 2" xfId="12957"/>
    <cellStyle name="Normal 161 2 2 2 4 3" xfId="10393"/>
    <cellStyle name="Normal 161 2 2 2 5" xfId="12453"/>
    <cellStyle name="Normal 161 2 2 2 6" xfId="11410"/>
    <cellStyle name="Normal 161 2 2 3" xfId="8389"/>
    <cellStyle name="Normal 161 2 2 3 2" xfId="11787"/>
    <cellStyle name="Normal 161 2 2 3 2 2" xfId="13388"/>
    <cellStyle name="Normal 161 2 2 3 2 3" xfId="13739"/>
    <cellStyle name="Normal 161 2 2 3 3" xfId="10978"/>
    <cellStyle name="Normal 161 2 2 3 3 2" xfId="13050"/>
    <cellStyle name="Normal 161 2 2 3 3 3" xfId="13610"/>
    <cellStyle name="Normal 161 2 2 3 4" xfId="12710"/>
    <cellStyle name="Normal 161 2 2 3 5" xfId="10348"/>
    <cellStyle name="Normal 161 2 2 4" xfId="8188"/>
    <cellStyle name="Normal 161 2 2 4 2" xfId="11616"/>
    <cellStyle name="Normal 161 2 2 4 2 2" xfId="13217"/>
    <cellStyle name="Normal 161 2 2 4 2 3" xfId="11952"/>
    <cellStyle name="Normal 161 2 2 4 3" xfId="12539"/>
    <cellStyle name="Normal 161 2 2 4 4" xfId="11384"/>
    <cellStyle name="Normal 161 2 2 5" xfId="10689"/>
    <cellStyle name="Normal 161 2 2 5 2" xfId="12876"/>
    <cellStyle name="Normal 161 2 2 5 3" xfId="10356"/>
    <cellStyle name="Normal 161 2 2 6" xfId="12374"/>
    <cellStyle name="Normal 161 2 2 7" xfId="10566"/>
    <cellStyle name="Normal 161 2 3" xfId="3923"/>
    <cellStyle name="Normal 161 2 3 2" xfId="8432"/>
    <cellStyle name="Normal 161 2 3 2 2" xfId="11830"/>
    <cellStyle name="Normal 161 2 3 2 2 2" xfId="13431"/>
    <cellStyle name="Normal 161 2 3 2 2 3" xfId="13782"/>
    <cellStyle name="Normal 161 2 3 2 3" xfId="11021"/>
    <cellStyle name="Normal 161 2 3 2 3 2" xfId="13093"/>
    <cellStyle name="Normal 161 2 3 2 3 3" xfId="13497"/>
    <cellStyle name="Normal 161 2 3 2 4" xfId="12753"/>
    <cellStyle name="Normal 161 2 3 2 5" xfId="11338"/>
    <cellStyle name="Normal 161 2 3 3" xfId="8231"/>
    <cellStyle name="Normal 161 2 3 3 2" xfId="11659"/>
    <cellStyle name="Normal 161 2 3 3 2 2" xfId="13260"/>
    <cellStyle name="Normal 161 2 3 3 2 3" xfId="11188"/>
    <cellStyle name="Normal 161 2 3 3 3" xfId="12582"/>
    <cellStyle name="Normal 161 2 3 3 4" xfId="12011"/>
    <cellStyle name="Normal 161 2 3 4" xfId="10826"/>
    <cellStyle name="Normal 161 2 3 4 2" xfId="12920"/>
    <cellStyle name="Normal 161 2 3 4 3" xfId="11308"/>
    <cellStyle name="Normal 161 2 3 5" xfId="12417"/>
    <cellStyle name="Normal 161 2 3 6" xfId="10467"/>
    <cellStyle name="Normal 161 2 4" xfId="8353"/>
    <cellStyle name="Normal 161 2 4 2" xfId="11751"/>
    <cellStyle name="Normal 161 2 4 2 2" xfId="13352"/>
    <cellStyle name="Normal 161 2 4 2 3" xfId="13703"/>
    <cellStyle name="Normal 161 2 4 3" xfId="10942"/>
    <cellStyle name="Normal 161 2 4 3 2" xfId="13014"/>
    <cellStyle name="Normal 161 2 4 3 3" xfId="11355"/>
    <cellStyle name="Normal 161 2 4 4" xfId="12674"/>
    <cellStyle name="Normal 161 2 4 5" xfId="10452"/>
    <cellStyle name="Normal 161 2 5" xfId="8152"/>
    <cellStyle name="Normal 161 2 5 2" xfId="11580"/>
    <cellStyle name="Normal 161 2 5 2 2" xfId="13181"/>
    <cellStyle name="Normal 161 2 5 2 3" xfId="10462"/>
    <cellStyle name="Normal 161 2 5 3" xfId="12503"/>
    <cellStyle name="Normal 161 2 5 4" xfId="12188"/>
    <cellStyle name="Normal 161 2 6" xfId="10594"/>
    <cellStyle name="Normal 161 2 6 2" xfId="12840"/>
    <cellStyle name="Normal 161 2 6 3" xfId="10573"/>
    <cellStyle name="Normal 161 2 7" xfId="11201"/>
    <cellStyle name="Normal 161 2 8" xfId="11251"/>
    <cellStyle name="Normal 161 3" xfId="3242"/>
    <cellStyle name="Normal 161 3 2" xfId="4035"/>
    <cellStyle name="Normal 161 3 2 2" xfId="8451"/>
    <cellStyle name="Normal 161 3 2 2 2" xfId="11849"/>
    <cellStyle name="Normal 161 3 2 2 2 2" xfId="13450"/>
    <cellStyle name="Normal 161 3 2 2 2 3" xfId="13801"/>
    <cellStyle name="Normal 161 3 2 2 3" xfId="11040"/>
    <cellStyle name="Normal 161 3 2 2 3 2" xfId="13112"/>
    <cellStyle name="Normal 161 3 2 2 3 3" xfId="11459"/>
    <cellStyle name="Normal 161 3 2 2 4" xfId="12772"/>
    <cellStyle name="Normal 161 3 2 2 5" xfId="10270"/>
    <cellStyle name="Normal 161 3 2 3" xfId="8250"/>
    <cellStyle name="Normal 161 3 2 3 2" xfId="11678"/>
    <cellStyle name="Normal 161 3 2 3 2 2" xfId="13279"/>
    <cellStyle name="Normal 161 3 2 3 2 3" xfId="13630"/>
    <cellStyle name="Normal 161 3 2 3 3" xfId="12601"/>
    <cellStyle name="Normal 161 3 2 3 4" xfId="12078"/>
    <cellStyle name="Normal 161 3 2 4" xfId="10859"/>
    <cellStyle name="Normal 161 3 2 4 2" xfId="12940"/>
    <cellStyle name="Normal 161 3 2 4 3" xfId="11923"/>
    <cellStyle name="Normal 161 3 2 5" xfId="12436"/>
    <cellStyle name="Normal 161 3 2 6" xfId="12318"/>
    <cellStyle name="Normal 161 3 3" xfId="8372"/>
    <cellStyle name="Normal 161 3 3 2" xfId="11770"/>
    <cellStyle name="Normal 161 3 3 2 2" xfId="13371"/>
    <cellStyle name="Normal 161 3 3 2 3" xfId="13722"/>
    <cellStyle name="Normal 161 3 3 3" xfId="10961"/>
    <cellStyle name="Normal 161 3 3 3 2" xfId="13033"/>
    <cellStyle name="Normal 161 3 3 3 3" xfId="13552"/>
    <cellStyle name="Normal 161 3 3 4" xfId="12693"/>
    <cellStyle name="Normal 161 3 3 5" xfId="13510"/>
    <cellStyle name="Normal 161 3 4" xfId="8171"/>
    <cellStyle name="Normal 161 3 4 2" xfId="11599"/>
    <cellStyle name="Normal 161 3 4 2 2" xfId="13200"/>
    <cellStyle name="Normal 161 3 4 2 3" xfId="12243"/>
    <cellStyle name="Normal 161 3 4 3" xfId="12522"/>
    <cellStyle name="Normal 161 3 4 4" xfId="13573"/>
    <cellStyle name="Normal 161 3 5" xfId="10669"/>
    <cellStyle name="Normal 161 3 5 2" xfId="12859"/>
    <cellStyle name="Normal 161 3 5 3" xfId="11922"/>
    <cellStyle name="Normal 161 3 6" xfId="12357"/>
    <cellStyle name="Normal 161 3 7" xfId="13542"/>
    <cellStyle name="Normal 161 4" xfId="3575"/>
    <cellStyle name="Normal 161 4 2" xfId="8405"/>
    <cellStyle name="Normal 161 4 2 2" xfId="11803"/>
    <cellStyle name="Normal 161 4 2 2 2" xfId="13404"/>
    <cellStyle name="Normal 161 4 2 2 3" xfId="13755"/>
    <cellStyle name="Normal 161 4 2 3" xfId="10994"/>
    <cellStyle name="Normal 161 4 2 3 2" xfId="13066"/>
    <cellStyle name="Normal 161 4 2 3 3" xfId="11967"/>
    <cellStyle name="Normal 161 4 2 4" xfId="12726"/>
    <cellStyle name="Normal 161 4 2 5" xfId="11223"/>
    <cellStyle name="Normal 161 4 3" xfId="8204"/>
    <cellStyle name="Normal 161 4 3 2" xfId="11632"/>
    <cellStyle name="Normal 161 4 3 2 2" xfId="13233"/>
    <cellStyle name="Normal 161 4 3 2 3" xfId="13554"/>
    <cellStyle name="Normal 161 4 3 3" xfId="12555"/>
    <cellStyle name="Normal 161 4 3 4" xfId="10534"/>
    <cellStyle name="Normal 161 4 4" xfId="10752"/>
    <cellStyle name="Normal 161 4 4 2" xfId="12893"/>
    <cellStyle name="Normal 161 4 4 3" xfId="10417"/>
    <cellStyle name="Normal 161 4 5" xfId="12390"/>
    <cellStyle name="Normal 161 4 6" xfId="10537"/>
    <cellStyle name="Normal 161 5" xfId="8295"/>
    <cellStyle name="Normal 161 5 2" xfId="11722"/>
    <cellStyle name="Normal 161 5 2 2" xfId="13323"/>
    <cellStyle name="Normal 161 5 2 3" xfId="13674"/>
    <cellStyle name="Normal 161 5 3" xfId="10908"/>
    <cellStyle name="Normal 161 5 3 2" xfId="12984"/>
    <cellStyle name="Normal 161 5 3 3" xfId="11374"/>
    <cellStyle name="Normal 161 5 4" xfId="12645"/>
    <cellStyle name="Normal 161 5 5" xfId="11081"/>
    <cellStyle name="Normal 161 6" xfId="8126"/>
    <cellStyle name="Normal 161 6 2" xfId="11554"/>
    <cellStyle name="Normal 161 6 2 2" xfId="13157"/>
    <cellStyle name="Normal 161 6 2 3" xfId="11173"/>
    <cellStyle name="Normal 161 6 3" xfId="12479"/>
    <cellStyle name="Normal 161 6 4" xfId="10383"/>
    <cellStyle name="Normal 161 7" xfId="10490"/>
    <cellStyle name="Normal 161 7 2" xfId="12814"/>
    <cellStyle name="Normal 161 7 3" xfId="10339"/>
    <cellStyle name="Normal 161 8" xfId="12297"/>
    <cellStyle name="Normal 161 9" xfId="13546"/>
    <cellStyle name="Normal 162" xfId="2469"/>
    <cellStyle name="Normal 163" xfId="2470"/>
    <cellStyle name="Normal 164" xfId="1450"/>
    <cellStyle name="Normal 164 2" xfId="2751"/>
    <cellStyle name="Normal 164 2 2" xfId="3272"/>
    <cellStyle name="Normal 164 2 2 2" xfId="4055"/>
    <cellStyle name="Normal 164 2 2 2 2" xfId="8471"/>
    <cellStyle name="Normal 164 2 2 2 2 2" xfId="11869"/>
    <cellStyle name="Normal 164 2 2 2 2 2 2" xfId="13470"/>
    <cellStyle name="Normal 164 2 2 2 2 2 3" xfId="13821"/>
    <cellStyle name="Normal 164 2 2 2 2 3" xfId="11060"/>
    <cellStyle name="Normal 164 2 2 2 2 3 2" xfId="13132"/>
    <cellStyle name="Normal 164 2 2 2 2 3 3" xfId="12141"/>
    <cellStyle name="Normal 164 2 2 2 2 4" xfId="12792"/>
    <cellStyle name="Normal 164 2 2 2 2 5" xfId="10512"/>
    <cellStyle name="Normal 164 2 2 2 3" xfId="8270"/>
    <cellStyle name="Normal 164 2 2 2 3 2" xfId="11698"/>
    <cellStyle name="Normal 164 2 2 2 3 2 2" xfId="13299"/>
    <cellStyle name="Normal 164 2 2 2 3 2 3" xfId="13650"/>
    <cellStyle name="Normal 164 2 2 2 3 3" xfId="12621"/>
    <cellStyle name="Normal 164 2 2 2 3 4" xfId="11482"/>
    <cellStyle name="Normal 164 2 2 2 4" xfId="10879"/>
    <cellStyle name="Normal 164 2 2 2 4 2" xfId="12960"/>
    <cellStyle name="Normal 164 2 2 2 4 3" xfId="10183"/>
    <cellStyle name="Normal 164 2 2 2 5" xfId="12456"/>
    <cellStyle name="Normal 164 2 2 2 6" xfId="10646"/>
    <cellStyle name="Normal 164 2 2 3" xfId="8392"/>
    <cellStyle name="Normal 164 2 2 3 2" xfId="11790"/>
    <cellStyle name="Normal 164 2 2 3 2 2" xfId="13391"/>
    <cellStyle name="Normal 164 2 2 3 2 3" xfId="13742"/>
    <cellStyle name="Normal 164 2 2 3 3" xfId="10981"/>
    <cellStyle name="Normal 164 2 2 3 3 2" xfId="13053"/>
    <cellStyle name="Normal 164 2 2 3 3 3" xfId="11136"/>
    <cellStyle name="Normal 164 2 2 3 4" xfId="12713"/>
    <cellStyle name="Normal 164 2 2 3 5" xfId="10782"/>
    <cellStyle name="Normal 164 2 2 4" xfId="8191"/>
    <cellStyle name="Normal 164 2 2 4 2" xfId="11619"/>
    <cellStyle name="Normal 164 2 2 4 2 2" xfId="13220"/>
    <cellStyle name="Normal 164 2 2 4 2 3" xfId="13520"/>
    <cellStyle name="Normal 164 2 2 4 3" xfId="12542"/>
    <cellStyle name="Normal 164 2 2 4 4" xfId="10644"/>
    <cellStyle name="Normal 164 2 2 5" xfId="10692"/>
    <cellStyle name="Normal 164 2 2 5 2" xfId="12879"/>
    <cellStyle name="Normal 164 2 2 5 3" xfId="10269"/>
    <cellStyle name="Normal 164 2 2 6" xfId="12377"/>
    <cellStyle name="Normal 164 2 2 7" xfId="11431"/>
    <cellStyle name="Normal 164 2 3" xfId="3926"/>
    <cellStyle name="Normal 164 2 3 2" xfId="8435"/>
    <cellStyle name="Normal 164 2 3 2 2" xfId="11833"/>
    <cellStyle name="Normal 164 2 3 2 2 2" xfId="13434"/>
    <cellStyle name="Normal 164 2 3 2 2 3" xfId="13785"/>
    <cellStyle name="Normal 164 2 3 2 3" xfId="11024"/>
    <cellStyle name="Normal 164 2 3 2 3 2" xfId="13096"/>
    <cellStyle name="Normal 164 2 3 2 3 3" xfId="11958"/>
    <cellStyle name="Normal 164 2 3 2 4" xfId="12756"/>
    <cellStyle name="Normal 164 2 3 2 5" xfId="11144"/>
    <cellStyle name="Normal 164 2 3 3" xfId="8234"/>
    <cellStyle name="Normal 164 2 3 3 2" xfId="11662"/>
    <cellStyle name="Normal 164 2 3 3 2 2" xfId="13263"/>
    <cellStyle name="Normal 164 2 3 3 2 3" xfId="10540"/>
    <cellStyle name="Normal 164 2 3 3 3" xfId="12585"/>
    <cellStyle name="Normal 164 2 3 3 4" xfId="11424"/>
    <cellStyle name="Normal 164 2 3 4" xfId="10829"/>
    <cellStyle name="Normal 164 2 3 4 2" xfId="12923"/>
    <cellStyle name="Normal 164 2 3 4 3" xfId="10642"/>
    <cellStyle name="Normal 164 2 3 5" xfId="12420"/>
    <cellStyle name="Normal 164 2 3 6" xfId="10363"/>
    <cellStyle name="Normal 164 2 4" xfId="8356"/>
    <cellStyle name="Normal 164 2 4 2" xfId="11754"/>
    <cellStyle name="Normal 164 2 4 2 2" xfId="13355"/>
    <cellStyle name="Normal 164 2 4 2 3" xfId="13706"/>
    <cellStyle name="Normal 164 2 4 3" xfId="10945"/>
    <cellStyle name="Normal 164 2 4 3 2" xfId="13017"/>
    <cellStyle name="Normal 164 2 4 3 3" xfId="10667"/>
    <cellStyle name="Normal 164 2 4 4" xfId="12677"/>
    <cellStyle name="Normal 164 2 4 5" xfId="11356"/>
    <cellStyle name="Normal 164 2 5" xfId="8155"/>
    <cellStyle name="Normal 164 2 5 2" xfId="11583"/>
    <cellStyle name="Normal 164 2 5 2 2" xfId="13184"/>
    <cellStyle name="Normal 164 2 5 2 3" xfId="10507"/>
    <cellStyle name="Normal 164 2 5 3" xfId="12506"/>
    <cellStyle name="Normal 164 2 5 4" xfId="10522"/>
    <cellStyle name="Normal 164 2 6" xfId="10597"/>
    <cellStyle name="Normal 164 2 6 2" xfId="12843"/>
    <cellStyle name="Normal 164 2 6 3" xfId="10425"/>
    <cellStyle name="Normal 164 2 7" xfId="10342"/>
    <cellStyle name="Normal 164 2 8" xfId="10302"/>
    <cellStyle name="Normal 164 3" xfId="3249"/>
    <cellStyle name="Normal 164 3 2" xfId="4038"/>
    <cellStyle name="Normal 164 3 2 2" xfId="8454"/>
    <cellStyle name="Normal 164 3 2 2 2" xfId="11852"/>
    <cellStyle name="Normal 164 3 2 2 2 2" xfId="13453"/>
    <cellStyle name="Normal 164 3 2 2 2 3" xfId="13804"/>
    <cellStyle name="Normal 164 3 2 2 3" xfId="11043"/>
    <cellStyle name="Normal 164 3 2 2 3 2" xfId="13115"/>
    <cellStyle name="Normal 164 3 2 2 3 3" xfId="11172"/>
    <cellStyle name="Normal 164 3 2 2 4" xfId="12775"/>
    <cellStyle name="Normal 164 3 2 2 5" xfId="10757"/>
    <cellStyle name="Normal 164 3 2 3" xfId="8253"/>
    <cellStyle name="Normal 164 3 2 3 2" xfId="11681"/>
    <cellStyle name="Normal 164 3 2 3 2 2" xfId="13282"/>
    <cellStyle name="Normal 164 3 2 3 2 3" xfId="13633"/>
    <cellStyle name="Normal 164 3 2 3 3" xfId="12604"/>
    <cellStyle name="Normal 164 3 2 3 4" xfId="10433"/>
    <cellStyle name="Normal 164 3 2 4" xfId="10862"/>
    <cellStyle name="Normal 164 3 2 4 2" xfId="12943"/>
    <cellStyle name="Normal 164 3 2 4 3" xfId="11086"/>
    <cellStyle name="Normal 164 3 2 5" xfId="12439"/>
    <cellStyle name="Normal 164 3 2 6" xfId="10817"/>
    <cellStyle name="Normal 164 3 3" xfId="8375"/>
    <cellStyle name="Normal 164 3 3 2" xfId="11773"/>
    <cellStyle name="Normal 164 3 3 2 2" xfId="13374"/>
    <cellStyle name="Normal 164 3 3 2 3" xfId="13725"/>
    <cellStyle name="Normal 164 3 3 3" xfId="10964"/>
    <cellStyle name="Normal 164 3 3 3 2" xfId="13036"/>
    <cellStyle name="Normal 164 3 3 3 3" xfId="12051"/>
    <cellStyle name="Normal 164 3 3 4" xfId="12696"/>
    <cellStyle name="Normal 164 3 3 5" xfId="10542"/>
    <cellStyle name="Normal 164 3 4" xfId="8174"/>
    <cellStyle name="Normal 164 3 4 2" xfId="11602"/>
    <cellStyle name="Normal 164 3 4 2 2" xfId="13203"/>
    <cellStyle name="Normal 164 3 4 2 3" xfId="10284"/>
    <cellStyle name="Normal 164 3 4 3" xfId="12525"/>
    <cellStyle name="Normal 164 3 4 4" xfId="11494"/>
    <cellStyle name="Normal 164 3 5" xfId="10674"/>
    <cellStyle name="Normal 164 3 5 2" xfId="12862"/>
    <cellStyle name="Normal 164 3 5 3" xfId="10480"/>
    <cellStyle name="Normal 164 3 6" xfId="12360"/>
    <cellStyle name="Normal 164 3 7" xfId="10665"/>
    <cellStyle name="Normal 164 4" xfId="3629"/>
    <cellStyle name="Normal 164 4 2" xfId="8407"/>
    <cellStyle name="Normal 164 4 2 2" xfId="11805"/>
    <cellStyle name="Normal 164 4 2 2 2" xfId="13406"/>
    <cellStyle name="Normal 164 4 2 2 3" xfId="13757"/>
    <cellStyle name="Normal 164 4 2 3" xfId="10996"/>
    <cellStyle name="Normal 164 4 2 3 2" xfId="13068"/>
    <cellStyle name="Normal 164 4 2 3 3" xfId="11353"/>
    <cellStyle name="Normal 164 4 2 4" xfId="12728"/>
    <cellStyle name="Normal 164 4 2 5" xfId="10285"/>
    <cellStyle name="Normal 164 4 3" xfId="8206"/>
    <cellStyle name="Normal 164 4 3 2" xfId="11634"/>
    <cellStyle name="Normal 164 4 3 2 2" xfId="13235"/>
    <cellStyle name="Normal 164 4 3 2 3" xfId="12213"/>
    <cellStyle name="Normal 164 4 3 3" xfId="12557"/>
    <cellStyle name="Normal 164 4 3 4" xfId="11085"/>
    <cellStyle name="Normal 164 4 4" xfId="10762"/>
    <cellStyle name="Normal 164 4 4 2" xfId="12895"/>
    <cellStyle name="Normal 164 4 4 3" xfId="11121"/>
    <cellStyle name="Normal 164 4 5" xfId="12392"/>
    <cellStyle name="Normal 164 4 6" xfId="10560"/>
    <cellStyle name="Normal 164 5" xfId="8331"/>
    <cellStyle name="Normal 164 5 2" xfId="11729"/>
    <cellStyle name="Normal 164 5 2 2" xfId="13330"/>
    <cellStyle name="Normal 164 5 2 3" xfId="13681"/>
    <cellStyle name="Normal 164 5 3" xfId="10920"/>
    <cellStyle name="Normal 164 5 3 2" xfId="12992"/>
    <cellStyle name="Normal 164 5 3 3" xfId="10843"/>
    <cellStyle name="Normal 164 5 4" xfId="12652"/>
    <cellStyle name="Normal 164 5 5" xfId="11289"/>
    <cellStyle name="Normal 164 6" xfId="8129"/>
    <cellStyle name="Normal 164 6 2" xfId="11556"/>
    <cellStyle name="Normal 164 6 2 2" xfId="13159"/>
    <cellStyle name="Normal 164 6 2 3" xfId="11304"/>
    <cellStyle name="Normal 164 6 3" xfId="12481"/>
    <cellStyle name="Normal 164 6 4" xfId="10451"/>
    <cellStyle name="Normal 164 7" xfId="10497"/>
    <cellStyle name="Normal 164 7 2" xfId="12816"/>
    <cellStyle name="Normal 164 7 3" xfId="12260"/>
    <cellStyle name="Normal 164 8" xfId="11399"/>
    <cellStyle name="Normal 164 9" xfId="13499"/>
    <cellStyle name="Normal 165" xfId="2480"/>
    <cellStyle name="Normal 166" xfId="2307"/>
    <cellStyle name="Normal 166 2" xfId="2750"/>
    <cellStyle name="Normal 166 2 2" xfId="3271"/>
    <cellStyle name="Normal 166 2 2 2" xfId="4054"/>
    <cellStyle name="Normal 166 2 2 2 2" xfId="8470"/>
    <cellStyle name="Normal 166 2 2 2 2 2" xfId="11868"/>
    <cellStyle name="Normal 166 2 2 2 2 2 2" xfId="13469"/>
    <cellStyle name="Normal 166 2 2 2 2 2 3" xfId="13820"/>
    <cellStyle name="Normal 166 2 2 2 2 3" xfId="11059"/>
    <cellStyle name="Normal 166 2 2 2 2 3 2" xfId="13131"/>
    <cellStyle name="Normal 166 2 2 2 2 3 3" xfId="10289"/>
    <cellStyle name="Normal 166 2 2 2 2 4" xfId="12791"/>
    <cellStyle name="Normal 166 2 2 2 2 5" xfId="11240"/>
    <cellStyle name="Normal 166 2 2 2 3" xfId="8269"/>
    <cellStyle name="Normal 166 2 2 2 3 2" xfId="11697"/>
    <cellStyle name="Normal 166 2 2 2 3 2 2" xfId="13298"/>
    <cellStyle name="Normal 166 2 2 2 3 2 3" xfId="13649"/>
    <cellStyle name="Normal 166 2 2 2 3 3" xfId="12620"/>
    <cellStyle name="Normal 166 2 2 2 3 4" xfId="10622"/>
    <cellStyle name="Normal 166 2 2 2 4" xfId="10878"/>
    <cellStyle name="Normal 166 2 2 2 4 2" xfId="12959"/>
    <cellStyle name="Normal 166 2 2 2 4 3" xfId="10816"/>
    <cellStyle name="Normal 166 2 2 2 5" xfId="12455"/>
    <cellStyle name="Normal 166 2 2 2 6" xfId="10510"/>
    <cellStyle name="Normal 166 2 2 3" xfId="8391"/>
    <cellStyle name="Normal 166 2 2 3 2" xfId="11789"/>
    <cellStyle name="Normal 166 2 2 3 2 2" xfId="13390"/>
    <cellStyle name="Normal 166 2 2 3 2 3" xfId="13741"/>
    <cellStyle name="Normal 166 2 2 3 3" xfId="10980"/>
    <cellStyle name="Normal 166 2 2 3 3 2" xfId="13052"/>
    <cellStyle name="Normal 166 2 2 3 3 3" xfId="12092"/>
    <cellStyle name="Normal 166 2 2 3 4" xfId="12712"/>
    <cellStyle name="Normal 166 2 2 3 5" xfId="10778"/>
    <cellStyle name="Normal 166 2 2 4" xfId="8190"/>
    <cellStyle name="Normal 166 2 2 4 2" xfId="11618"/>
    <cellStyle name="Normal 166 2 2 4 2 2" xfId="13219"/>
    <cellStyle name="Normal 166 2 2 4 2 3" xfId="10663"/>
    <cellStyle name="Normal 166 2 2 4 3" xfId="12541"/>
    <cellStyle name="Normal 166 2 2 4 4" xfId="11463"/>
    <cellStyle name="Normal 166 2 2 5" xfId="10691"/>
    <cellStyle name="Normal 166 2 2 5 2" xfId="12878"/>
    <cellStyle name="Normal 166 2 2 5 3" xfId="12099"/>
    <cellStyle name="Normal 166 2 2 6" xfId="12376"/>
    <cellStyle name="Normal 166 2 2 7" xfId="11297"/>
    <cellStyle name="Normal 166 2 3" xfId="3925"/>
    <cellStyle name="Normal 166 2 3 2" xfId="8434"/>
    <cellStyle name="Normal 166 2 3 2 2" xfId="11832"/>
    <cellStyle name="Normal 166 2 3 2 2 2" xfId="13433"/>
    <cellStyle name="Normal 166 2 3 2 2 3" xfId="13784"/>
    <cellStyle name="Normal 166 2 3 2 3" xfId="11023"/>
    <cellStyle name="Normal 166 2 3 2 3 2" xfId="13095"/>
    <cellStyle name="Normal 166 2 3 2 3 3" xfId="10541"/>
    <cellStyle name="Normal 166 2 3 2 4" xfId="12755"/>
    <cellStyle name="Normal 166 2 3 2 5" xfId="12309"/>
    <cellStyle name="Normal 166 2 3 3" xfId="8233"/>
    <cellStyle name="Normal 166 2 3 3 2" xfId="11661"/>
    <cellStyle name="Normal 166 2 3 3 2 2" xfId="13262"/>
    <cellStyle name="Normal 166 2 3 3 2 3" xfId="10229"/>
    <cellStyle name="Normal 166 2 3 3 3" xfId="12584"/>
    <cellStyle name="Normal 166 2 3 3 4" xfId="12226"/>
    <cellStyle name="Normal 166 2 3 4" xfId="10828"/>
    <cellStyle name="Normal 166 2 3 4 2" xfId="12922"/>
    <cellStyle name="Normal 166 2 3 4 3" xfId="10243"/>
    <cellStyle name="Normal 166 2 3 5" xfId="12419"/>
    <cellStyle name="Normal 166 2 3 6" xfId="13584"/>
    <cellStyle name="Normal 166 2 4" xfId="8355"/>
    <cellStyle name="Normal 166 2 4 2" xfId="11753"/>
    <cellStyle name="Normal 166 2 4 2 2" xfId="13354"/>
    <cellStyle name="Normal 166 2 4 2 3" xfId="13705"/>
    <cellStyle name="Normal 166 2 4 3" xfId="10944"/>
    <cellStyle name="Normal 166 2 4 3 2" xfId="13016"/>
    <cellStyle name="Normal 166 2 4 3 3" xfId="11386"/>
    <cellStyle name="Normal 166 2 4 4" xfId="12676"/>
    <cellStyle name="Normal 166 2 4 5" xfId="10758"/>
    <cellStyle name="Normal 166 2 5" xfId="8154"/>
    <cellStyle name="Normal 166 2 5 2" xfId="11582"/>
    <cellStyle name="Normal 166 2 5 2 2" xfId="13183"/>
    <cellStyle name="Normal 166 2 5 2 3" xfId="10713"/>
    <cellStyle name="Normal 166 2 5 3" xfId="12505"/>
    <cellStyle name="Normal 166 2 5 4" xfId="10647"/>
    <cellStyle name="Normal 166 2 6" xfId="10596"/>
    <cellStyle name="Normal 166 2 6 2" xfId="12842"/>
    <cellStyle name="Normal 166 2 6 3" xfId="11126"/>
    <cellStyle name="Normal 166 2 7" xfId="10421"/>
    <cellStyle name="Normal 166 2 8" xfId="11913"/>
    <cellStyle name="Normal 166 3" xfId="3244"/>
    <cellStyle name="Normal 166 3 2" xfId="4037"/>
    <cellStyle name="Normal 166 3 2 2" xfId="8453"/>
    <cellStyle name="Normal 166 3 2 2 2" xfId="11851"/>
    <cellStyle name="Normal 166 3 2 2 2 2" xfId="13452"/>
    <cellStyle name="Normal 166 3 2 2 2 3" xfId="13803"/>
    <cellStyle name="Normal 166 3 2 2 3" xfId="11042"/>
    <cellStyle name="Normal 166 3 2 2 3 2" xfId="13114"/>
    <cellStyle name="Normal 166 3 2 2 3 3" xfId="11934"/>
    <cellStyle name="Normal 166 3 2 2 4" xfId="12774"/>
    <cellStyle name="Normal 166 3 2 2 5" xfId="11434"/>
    <cellStyle name="Normal 166 3 2 3" xfId="8252"/>
    <cellStyle name="Normal 166 3 2 3 2" xfId="11680"/>
    <cellStyle name="Normal 166 3 2 3 2 2" xfId="13281"/>
    <cellStyle name="Normal 166 3 2 3 2 3" xfId="13632"/>
    <cellStyle name="Normal 166 3 2 3 3" xfId="12603"/>
    <cellStyle name="Normal 166 3 2 3 4" xfId="12032"/>
    <cellStyle name="Normal 166 3 2 4" xfId="10861"/>
    <cellStyle name="Normal 166 3 2 4 2" xfId="12942"/>
    <cellStyle name="Normal 166 3 2 4 3" xfId="12222"/>
    <cellStyle name="Normal 166 3 2 5" xfId="12438"/>
    <cellStyle name="Normal 166 3 2 6" xfId="12187"/>
    <cellStyle name="Normal 166 3 3" xfId="8374"/>
    <cellStyle name="Normal 166 3 3 2" xfId="11772"/>
    <cellStyle name="Normal 166 3 3 2 2" xfId="13373"/>
    <cellStyle name="Normal 166 3 3 2 3" xfId="13724"/>
    <cellStyle name="Normal 166 3 3 3" xfId="10963"/>
    <cellStyle name="Normal 166 3 3 3 2" xfId="13035"/>
    <cellStyle name="Normal 166 3 3 3 3" xfId="11093"/>
    <cellStyle name="Normal 166 3 3 4" xfId="12695"/>
    <cellStyle name="Normal 166 3 3 5" xfId="10459"/>
    <cellStyle name="Normal 166 3 4" xfId="8173"/>
    <cellStyle name="Normal 166 3 4 2" xfId="11601"/>
    <cellStyle name="Normal 166 3 4 2 2" xfId="13202"/>
    <cellStyle name="Normal 166 3 4 2 3" xfId="10349"/>
    <cellStyle name="Normal 166 3 4 3" xfId="12524"/>
    <cellStyle name="Normal 166 3 4 4" xfId="13549"/>
    <cellStyle name="Normal 166 3 5" xfId="10671"/>
    <cellStyle name="Normal 166 3 5 2" xfId="12861"/>
    <cellStyle name="Normal 166 3 5 3" xfId="11309"/>
    <cellStyle name="Normal 166 3 6" xfId="12359"/>
    <cellStyle name="Normal 166 3 7" xfId="11965"/>
    <cellStyle name="Normal 166 4" xfId="3820"/>
    <cellStyle name="Normal 166 4 2" xfId="8412"/>
    <cellStyle name="Normal 166 4 2 2" xfId="11810"/>
    <cellStyle name="Normal 166 4 2 2 2" xfId="13411"/>
    <cellStyle name="Normal 166 4 2 2 3" xfId="13762"/>
    <cellStyle name="Normal 166 4 2 3" xfId="11001"/>
    <cellStyle name="Normal 166 4 2 3 2" xfId="13073"/>
    <cellStyle name="Normal 166 4 2 3 3" xfId="13587"/>
    <cellStyle name="Normal 166 4 2 4" xfId="12733"/>
    <cellStyle name="Normal 166 4 2 5" xfId="12060"/>
    <cellStyle name="Normal 166 4 3" xfId="8211"/>
    <cellStyle name="Normal 166 4 3 2" xfId="11639"/>
    <cellStyle name="Normal 166 4 3 2 2" xfId="13240"/>
    <cellStyle name="Normal 166 4 3 2 3" xfId="12064"/>
    <cellStyle name="Normal 166 4 3 3" xfId="12562"/>
    <cellStyle name="Normal 166 4 3 4" xfId="11218"/>
    <cellStyle name="Normal 166 4 4" xfId="10795"/>
    <cellStyle name="Normal 166 4 4 2" xfId="12900"/>
    <cellStyle name="Normal 166 4 4 3" xfId="12266"/>
    <cellStyle name="Normal 166 4 5" xfId="12397"/>
    <cellStyle name="Normal 166 4 6" xfId="10716"/>
    <cellStyle name="Normal 166 5" xfId="8334"/>
    <cellStyle name="Normal 166 5 2" xfId="11732"/>
    <cellStyle name="Normal 166 5 2 2" xfId="13333"/>
    <cellStyle name="Normal 166 5 2 3" xfId="13684"/>
    <cellStyle name="Normal 166 5 3" xfId="10923"/>
    <cellStyle name="Normal 166 5 3 2" xfId="12995"/>
    <cellStyle name="Normal 166 5 3 3" xfId="10401"/>
    <cellStyle name="Normal 166 5 4" xfId="12655"/>
    <cellStyle name="Normal 166 5 5" xfId="10638"/>
    <cellStyle name="Normal 166 6" xfId="8132"/>
    <cellStyle name="Normal 166 6 2" xfId="11561"/>
    <cellStyle name="Normal 166 6 2 2" xfId="13162"/>
    <cellStyle name="Normal 166 6 2 3" xfId="13582"/>
    <cellStyle name="Normal 166 6 3" xfId="12484"/>
    <cellStyle name="Normal 166 6 4" xfId="12330"/>
    <cellStyle name="Normal 166 7" xfId="10533"/>
    <cellStyle name="Normal 166 7 2" xfId="12821"/>
    <cellStyle name="Normal 166 7 3" xfId="13505"/>
    <cellStyle name="Normal 166 8" xfId="10434"/>
    <cellStyle name="Normal 166 9" xfId="11895"/>
    <cellStyle name="Normal 167" xfId="2442"/>
    <cellStyle name="Normal 168" xfId="2482"/>
    <cellStyle name="Normal 169" xfId="2483"/>
    <cellStyle name="Normal 17" xfId="56"/>
    <cellStyle name="Normal 17 2" xfId="480"/>
    <cellStyle name="Normal 17 2 2" xfId="2293"/>
    <cellStyle name="Normal 17 2 2 2" xfId="5502"/>
    <cellStyle name="Normal 17 2 2 2 2" xfId="7328"/>
    <cellStyle name="Normal 17 2 2 3" xfId="4978"/>
    <cellStyle name="Normal 17 2 3" xfId="1753"/>
    <cellStyle name="Normal 17 2 4" xfId="3141"/>
    <cellStyle name="Normal 17 2 5" xfId="4383"/>
    <cellStyle name="Normal 17 2 5 2" xfId="8729"/>
    <cellStyle name="Normal 17 2 6" xfId="6558"/>
    <cellStyle name="Normal 17 2 7" xfId="10258"/>
    <cellStyle name="Normal 17 3" xfId="853"/>
    <cellStyle name="Normal 17 3 2" xfId="4747"/>
    <cellStyle name="Normal 17 3 2 2" xfId="9093"/>
    <cellStyle name="Normal 17 3 3" xfId="6922"/>
    <cellStyle name="Normal 17 4" xfId="2282"/>
    <cellStyle name="Normal 17 4 2" xfId="5492"/>
    <cellStyle name="Normal 17 4 2 2" xfId="7320"/>
    <cellStyle name="Normal 17 4 3" xfId="5024"/>
    <cellStyle name="Normal 17 5" xfId="1386"/>
    <cellStyle name="Normal 17 6" xfId="3140"/>
    <cellStyle name="Normal 17 7" xfId="4363"/>
    <cellStyle name="Normal 17 7 2" xfId="8709"/>
    <cellStyle name="Normal 17 8" xfId="6538"/>
    <cellStyle name="Normal 17 9" xfId="10502"/>
    <cellStyle name="Normal 170" xfId="2484"/>
    <cellStyle name="Normal 171" xfId="2438"/>
    <cellStyle name="Normal 171 2" xfId="2752"/>
    <cellStyle name="Normal 171 2 2" xfId="3273"/>
    <cellStyle name="Normal 171 2 2 2" xfId="4056"/>
    <cellStyle name="Normal 171 2 2 2 2" xfId="8472"/>
    <cellStyle name="Normal 171 2 2 2 2 2" xfId="11870"/>
    <cellStyle name="Normal 171 2 2 2 2 2 2" xfId="13471"/>
    <cellStyle name="Normal 171 2 2 2 2 2 3" xfId="13822"/>
    <cellStyle name="Normal 171 2 2 2 2 3" xfId="11061"/>
    <cellStyle name="Normal 171 2 2 2 2 3 2" xfId="13133"/>
    <cellStyle name="Normal 171 2 2 2 2 3 3" xfId="12321"/>
    <cellStyle name="Normal 171 2 2 2 2 4" xfId="12793"/>
    <cellStyle name="Normal 171 2 2 2 2 5" xfId="10304"/>
    <cellStyle name="Normal 171 2 2 2 3" xfId="8271"/>
    <cellStyle name="Normal 171 2 2 2 3 2" xfId="11699"/>
    <cellStyle name="Normal 171 2 2 2 3 2 2" xfId="13300"/>
    <cellStyle name="Normal 171 2 2 2 3 2 3" xfId="13651"/>
    <cellStyle name="Normal 171 2 2 2 3 3" xfId="12622"/>
    <cellStyle name="Normal 171 2 2 2 3 4" xfId="11169"/>
    <cellStyle name="Normal 171 2 2 2 4" xfId="10880"/>
    <cellStyle name="Normal 171 2 2 2 4 2" xfId="12961"/>
    <cellStyle name="Normal 171 2 2 2 4 3" xfId="13496"/>
    <cellStyle name="Normal 171 2 2 2 5" xfId="12457"/>
    <cellStyle name="Normal 171 2 2 2 6" xfId="10463"/>
    <cellStyle name="Normal 171 2 2 3" xfId="8393"/>
    <cellStyle name="Normal 171 2 2 3 2" xfId="11791"/>
    <cellStyle name="Normal 171 2 2 3 2 2" xfId="13392"/>
    <cellStyle name="Normal 171 2 2 3 2 3" xfId="13743"/>
    <cellStyle name="Normal 171 2 2 3 3" xfId="10982"/>
    <cellStyle name="Normal 171 2 2 3 3 2" xfId="13054"/>
    <cellStyle name="Normal 171 2 2 3 3 3" xfId="10398"/>
    <cellStyle name="Normal 171 2 2 3 4" xfId="12714"/>
    <cellStyle name="Normal 171 2 2 3 5" xfId="10745"/>
    <cellStyle name="Normal 171 2 2 4" xfId="8192"/>
    <cellStyle name="Normal 171 2 2 4 2" xfId="11620"/>
    <cellStyle name="Normal 171 2 2 4 2 2" xfId="13221"/>
    <cellStyle name="Normal 171 2 2 4 2 3" xfId="10344"/>
    <cellStyle name="Normal 171 2 2 4 3" xfId="12543"/>
    <cellStyle name="Normal 171 2 2 4 4" xfId="11378"/>
    <cellStyle name="Normal 171 2 2 5" xfId="10693"/>
    <cellStyle name="Normal 171 2 2 5 2" xfId="12880"/>
    <cellStyle name="Normal 171 2 2 5 3" xfId="10466"/>
    <cellStyle name="Normal 171 2 2 6" xfId="12378"/>
    <cellStyle name="Normal 171 2 2 7" xfId="12128"/>
    <cellStyle name="Normal 171 2 3" xfId="3927"/>
    <cellStyle name="Normal 171 2 3 2" xfId="8436"/>
    <cellStyle name="Normal 171 2 3 2 2" xfId="11834"/>
    <cellStyle name="Normal 171 2 3 2 2 2" xfId="13435"/>
    <cellStyle name="Normal 171 2 3 2 2 3" xfId="13786"/>
    <cellStyle name="Normal 171 2 3 2 3" xfId="11025"/>
    <cellStyle name="Normal 171 2 3 2 3 2" xfId="13097"/>
    <cellStyle name="Normal 171 2 3 2 3 3" xfId="12282"/>
    <cellStyle name="Normal 171 2 3 2 4" xfId="12757"/>
    <cellStyle name="Normal 171 2 3 2 5" xfId="10570"/>
    <cellStyle name="Normal 171 2 3 3" xfId="8235"/>
    <cellStyle name="Normal 171 2 3 3 2" xfId="11663"/>
    <cellStyle name="Normal 171 2 3 3 2 2" xfId="13264"/>
    <cellStyle name="Normal 171 2 3 3 2 3" xfId="12144"/>
    <cellStyle name="Normal 171 2 3 3 3" xfId="12586"/>
    <cellStyle name="Normal 171 2 3 3 4" xfId="10279"/>
    <cellStyle name="Normal 171 2 3 4" xfId="10830"/>
    <cellStyle name="Normal 171 2 3 4 2" xfId="12924"/>
    <cellStyle name="Normal 171 2 3 4 3" xfId="10405"/>
    <cellStyle name="Normal 171 2 3 5" xfId="12421"/>
    <cellStyle name="Normal 171 2 3 6" xfId="11426"/>
    <cellStyle name="Normal 171 2 4" xfId="8357"/>
    <cellStyle name="Normal 171 2 4 2" xfId="11755"/>
    <cellStyle name="Normal 171 2 4 2 2" xfId="13356"/>
    <cellStyle name="Normal 171 2 4 2 3" xfId="13707"/>
    <cellStyle name="Normal 171 2 4 3" xfId="10946"/>
    <cellStyle name="Normal 171 2 4 3 2" xfId="13018"/>
    <cellStyle name="Normal 171 2 4 3 3" xfId="12073"/>
    <cellStyle name="Normal 171 2 4 4" xfId="12678"/>
    <cellStyle name="Normal 171 2 4 5" xfId="12346"/>
    <cellStyle name="Normal 171 2 5" xfId="8156"/>
    <cellStyle name="Normal 171 2 5 2" xfId="11584"/>
    <cellStyle name="Normal 171 2 5 2 2" xfId="13185"/>
    <cellStyle name="Normal 171 2 5 2 3" xfId="11312"/>
    <cellStyle name="Normal 171 2 5 3" xfId="12507"/>
    <cellStyle name="Normal 171 2 5 4" xfId="11177"/>
    <cellStyle name="Normal 171 2 6" xfId="10598"/>
    <cellStyle name="Normal 171 2 6 2" xfId="12844"/>
    <cellStyle name="Normal 171 2 6 3" xfId="11917"/>
    <cellStyle name="Normal 171 2 7" xfId="11222"/>
    <cellStyle name="Normal 171 2 8" xfId="13548"/>
    <cellStyle name="Normal 171 3" xfId="3250"/>
    <cellStyle name="Normal 171 3 2" xfId="4039"/>
    <cellStyle name="Normal 171 3 2 2" xfId="8455"/>
    <cellStyle name="Normal 171 3 2 2 2" xfId="11853"/>
    <cellStyle name="Normal 171 3 2 2 2 2" xfId="13454"/>
    <cellStyle name="Normal 171 3 2 2 2 3" xfId="13805"/>
    <cellStyle name="Normal 171 3 2 2 3" xfId="11044"/>
    <cellStyle name="Normal 171 3 2 2 3 2" xfId="13116"/>
    <cellStyle name="Normal 171 3 2 2 3 3" xfId="11252"/>
    <cellStyle name="Normal 171 3 2 2 4" xfId="12776"/>
    <cellStyle name="Normal 171 3 2 2 5" xfId="10915"/>
    <cellStyle name="Normal 171 3 2 3" xfId="8254"/>
    <cellStyle name="Normal 171 3 2 3 2" xfId="11682"/>
    <cellStyle name="Normal 171 3 2 3 2 2" xfId="13283"/>
    <cellStyle name="Normal 171 3 2 3 2 3" xfId="13634"/>
    <cellStyle name="Normal 171 3 2 3 3" xfId="12605"/>
    <cellStyle name="Normal 171 3 2 3 4" xfId="11200"/>
    <cellStyle name="Normal 171 3 2 4" xfId="10863"/>
    <cellStyle name="Normal 171 3 2 4 2" xfId="12944"/>
    <cellStyle name="Normal 171 3 2 4 3" xfId="11219"/>
    <cellStyle name="Normal 171 3 2 5" xfId="12440"/>
    <cellStyle name="Normal 171 3 2 6" xfId="12042"/>
    <cellStyle name="Normal 171 3 3" xfId="8376"/>
    <cellStyle name="Normal 171 3 3 2" xfId="11774"/>
    <cellStyle name="Normal 171 3 3 2 2" xfId="13375"/>
    <cellStyle name="Normal 171 3 3 2 3" xfId="13726"/>
    <cellStyle name="Normal 171 3 3 3" xfId="10965"/>
    <cellStyle name="Normal 171 3 3 3 2" xfId="13037"/>
    <cellStyle name="Normal 171 3 3 3 3" xfId="12201"/>
    <cellStyle name="Normal 171 3 3 4" xfId="12697"/>
    <cellStyle name="Normal 171 3 3 5" xfId="12347"/>
    <cellStyle name="Normal 171 3 4" xfId="8175"/>
    <cellStyle name="Normal 171 3 4 2" xfId="11603"/>
    <cellStyle name="Normal 171 3 4 2 2" xfId="13204"/>
    <cellStyle name="Normal 171 3 4 2 3" xfId="13512"/>
    <cellStyle name="Normal 171 3 4 3" xfId="12526"/>
    <cellStyle name="Normal 171 3 4 4" xfId="12065"/>
    <cellStyle name="Normal 171 3 5" xfId="10675"/>
    <cellStyle name="Normal 171 3 5 2" xfId="12863"/>
    <cellStyle name="Normal 171 3 5 3" xfId="11491"/>
    <cellStyle name="Normal 171 3 6" xfId="12361"/>
    <cellStyle name="Normal 171 3 7" xfId="10738"/>
    <cellStyle name="Normal 171 4" xfId="3854"/>
    <cellStyle name="Normal 171 4 2" xfId="8419"/>
    <cellStyle name="Normal 171 4 2 2" xfId="11817"/>
    <cellStyle name="Normal 171 4 2 2 2" xfId="13418"/>
    <cellStyle name="Normal 171 4 2 2 3" xfId="13769"/>
    <cellStyle name="Normal 171 4 2 3" xfId="11008"/>
    <cellStyle name="Normal 171 4 2 3 2" xfId="13080"/>
    <cellStyle name="Normal 171 4 2 3 3" xfId="10319"/>
    <cellStyle name="Normal 171 4 2 4" xfId="12740"/>
    <cellStyle name="Normal 171 4 2 5" xfId="10657"/>
    <cellStyle name="Normal 171 4 3" xfId="8218"/>
    <cellStyle name="Normal 171 4 3 2" xfId="11646"/>
    <cellStyle name="Normal 171 4 3 2 2" xfId="13247"/>
    <cellStyle name="Normal 171 4 3 2 3" xfId="11106"/>
    <cellStyle name="Normal 171 4 3 3" xfId="12569"/>
    <cellStyle name="Normal 171 4 3 4" xfId="13594"/>
    <cellStyle name="Normal 171 4 4" xfId="10806"/>
    <cellStyle name="Normal 171 4 4 2" xfId="12907"/>
    <cellStyle name="Normal 171 4 4 3" xfId="11417"/>
    <cellStyle name="Normal 171 4 5" xfId="12404"/>
    <cellStyle name="Normal 171 4 6" xfId="10710"/>
    <cellStyle name="Normal 171 5" xfId="8340"/>
    <cellStyle name="Normal 171 5 2" xfId="11738"/>
    <cellStyle name="Normal 171 5 2 2" xfId="13339"/>
    <cellStyle name="Normal 171 5 2 3" xfId="13690"/>
    <cellStyle name="Normal 171 5 3" xfId="10929"/>
    <cellStyle name="Normal 171 5 3 2" xfId="13001"/>
    <cellStyle name="Normal 171 5 3 3" xfId="11354"/>
    <cellStyle name="Normal 171 5 4" xfId="12661"/>
    <cellStyle name="Normal 171 5 5" xfId="11363"/>
    <cellStyle name="Normal 171 6" xfId="8139"/>
    <cellStyle name="Normal 171 6 2" xfId="11567"/>
    <cellStyle name="Normal 171 6 2 2" xfId="13168"/>
    <cellStyle name="Normal 171 6 2 3" xfId="11949"/>
    <cellStyle name="Normal 171 6 3" xfId="12490"/>
    <cellStyle name="Normal 171 6 4" xfId="12083"/>
    <cellStyle name="Normal 171 7" xfId="10553"/>
    <cellStyle name="Normal 171 7 2" xfId="12827"/>
    <cellStyle name="Normal 171 7 3" xfId="13615"/>
    <cellStyle name="Normal 171 8" xfId="11931"/>
    <cellStyle name="Normal 171 9" xfId="13524"/>
    <cellStyle name="Normal 172" xfId="2340"/>
    <cellStyle name="Normal 172 2" xfId="2747"/>
    <cellStyle name="Normal 172 2 2" xfId="3268"/>
    <cellStyle name="Normal 172 2 2 2" xfId="4051"/>
    <cellStyle name="Normal 172 2 2 2 2" xfId="8467"/>
    <cellStyle name="Normal 172 2 2 2 2 2" xfId="11865"/>
    <cellStyle name="Normal 172 2 2 2 2 2 2" xfId="13466"/>
    <cellStyle name="Normal 172 2 2 2 2 2 3" xfId="13817"/>
    <cellStyle name="Normal 172 2 2 2 2 3" xfId="11056"/>
    <cellStyle name="Normal 172 2 2 2 2 3 2" xfId="13128"/>
    <cellStyle name="Normal 172 2 2 2 2 3 3" xfId="11940"/>
    <cellStyle name="Normal 172 2 2 2 2 4" xfId="12788"/>
    <cellStyle name="Normal 172 2 2 2 2 5" xfId="13566"/>
    <cellStyle name="Normal 172 2 2 2 3" xfId="8266"/>
    <cellStyle name="Normal 172 2 2 2 3 2" xfId="11694"/>
    <cellStyle name="Normal 172 2 2 2 3 2 2" xfId="13295"/>
    <cellStyle name="Normal 172 2 2 2 3 2 3" xfId="13646"/>
    <cellStyle name="Normal 172 2 2 2 3 3" xfId="12617"/>
    <cellStyle name="Normal 172 2 2 2 3 4" xfId="13602"/>
    <cellStyle name="Normal 172 2 2 2 4" xfId="10875"/>
    <cellStyle name="Normal 172 2 2 2 4 2" xfId="12956"/>
    <cellStyle name="Normal 172 2 2 2 4 3" xfId="10672"/>
    <cellStyle name="Normal 172 2 2 2 5" xfId="12452"/>
    <cellStyle name="Normal 172 2 2 2 6" xfId="11272"/>
    <cellStyle name="Normal 172 2 2 3" xfId="8388"/>
    <cellStyle name="Normal 172 2 2 3 2" xfId="11786"/>
    <cellStyle name="Normal 172 2 2 3 2 2" xfId="13387"/>
    <cellStyle name="Normal 172 2 2 3 2 3" xfId="13738"/>
    <cellStyle name="Normal 172 2 2 3 3" xfId="10977"/>
    <cellStyle name="Normal 172 2 2 3 3 2" xfId="13049"/>
    <cellStyle name="Normal 172 2 2 3 3 3" xfId="11316"/>
    <cellStyle name="Normal 172 2 2 3 4" xfId="12709"/>
    <cellStyle name="Normal 172 2 2 3 5" xfId="10329"/>
    <cellStyle name="Normal 172 2 2 4" xfId="8187"/>
    <cellStyle name="Normal 172 2 2 4 2" xfId="11615"/>
    <cellStyle name="Normal 172 2 2 4 2 2" xfId="13216"/>
    <cellStyle name="Normal 172 2 2 4 2 3" xfId="10182"/>
    <cellStyle name="Normal 172 2 2 4 3" xfId="12538"/>
    <cellStyle name="Normal 172 2 2 4 4" xfId="11464"/>
    <cellStyle name="Normal 172 2 2 5" xfId="10688"/>
    <cellStyle name="Normal 172 2 2 5 2" xfId="12875"/>
    <cellStyle name="Normal 172 2 2 5 3" xfId="10514"/>
    <cellStyle name="Normal 172 2 2 6" xfId="12373"/>
    <cellStyle name="Normal 172 2 2 7" xfId="12006"/>
    <cellStyle name="Normal 172 2 3" xfId="3922"/>
    <cellStyle name="Normal 172 2 3 2" xfId="8431"/>
    <cellStyle name="Normal 172 2 3 2 2" xfId="11829"/>
    <cellStyle name="Normal 172 2 3 2 2 2" xfId="13430"/>
    <cellStyle name="Normal 172 2 3 2 2 3" xfId="13781"/>
    <cellStyle name="Normal 172 2 3 2 3" xfId="11020"/>
    <cellStyle name="Normal 172 2 3 2 3 2" xfId="13092"/>
    <cellStyle name="Normal 172 2 3 2 3 3" xfId="10539"/>
    <cellStyle name="Normal 172 2 3 2 4" xfId="12752"/>
    <cellStyle name="Normal 172 2 3 2 5" xfId="11202"/>
    <cellStyle name="Normal 172 2 3 3" xfId="8230"/>
    <cellStyle name="Normal 172 2 3 3 2" xfId="11658"/>
    <cellStyle name="Normal 172 2 3 3 2 2" xfId="13259"/>
    <cellStyle name="Normal 172 2 3 3 2 3" xfId="10271"/>
    <cellStyle name="Normal 172 2 3 3 3" xfId="12581"/>
    <cellStyle name="Normal 172 2 3 3 4" xfId="12017"/>
    <cellStyle name="Normal 172 2 3 4" xfId="10825"/>
    <cellStyle name="Normal 172 2 3 4 2" xfId="12919"/>
    <cellStyle name="Normal 172 2 3 4 3" xfId="12052"/>
    <cellStyle name="Normal 172 2 3 5" xfId="12416"/>
    <cellStyle name="Normal 172 2 3 6" xfId="11246"/>
    <cellStyle name="Normal 172 2 4" xfId="8352"/>
    <cellStyle name="Normal 172 2 4 2" xfId="11750"/>
    <cellStyle name="Normal 172 2 4 2 2" xfId="13351"/>
    <cellStyle name="Normal 172 2 4 2 3" xfId="13702"/>
    <cellStyle name="Normal 172 2 4 3" xfId="10941"/>
    <cellStyle name="Normal 172 2 4 3 2" xfId="13013"/>
    <cellStyle name="Normal 172 2 4 3 3" xfId="12280"/>
    <cellStyle name="Normal 172 2 4 4" xfId="12673"/>
    <cellStyle name="Normal 172 2 4 5" xfId="11337"/>
    <cellStyle name="Normal 172 2 5" xfId="8151"/>
    <cellStyle name="Normal 172 2 5 2" xfId="11579"/>
    <cellStyle name="Normal 172 2 5 2 2" xfId="13180"/>
    <cellStyle name="Normal 172 2 5 2 3" xfId="11918"/>
    <cellStyle name="Normal 172 2 5 3" xfId="12502"/>
    <cellStyle name="Normal 172 2 5 4" xfId="11927"/>
    <cellStyle name="Normal 172 2 6" xfId="10593"/>
    <cellStyle name="Normal 172 2 6 2" xfId="12839"/>
    <cellStyle name="Normal 172 2 6 3" xfId="11247"/>
    <cellStyle name="Normal 172 2 7" xfId="10413"/>
    <cellStyle name="Normal 172 2 8" xfId="11293"/>
    <cellStyle name="Normal 172 3" xfId="3240"/>
    <cellStyle name="Normal 172 3 2" xfId="4034"/>
    <cellStyle name="Normal 172 3 2 2" xfId="8450"/>
    <cellStyle name="Normal 172 3 2 2 2" xfId="11848"/>
    <cellStyle name="Normal 172 3 2 2 2 2" xfId="13449"/>
    <cellStyle name="Normal 172 3 2 2 2 3" xfId="13800"/>
    <cellStyle name="Normal 172 3 2 2 3" xfId="11039"/>
    <cellStyle name="Normal 172 3 2 2 3 2" xfId="13111"/>
    <cellStyle name="Normal 172 3 2 2 3 3" xfId="11367"/>
    <cellStyle name="Normal 172 3 2 2 4" xfId="12771"/>
    <cellStyle name="Normal 172 3 2 2 5" xfId="10705"/>
    <cellStyle name="Normal 172 3 2 3" xfId="8249"/>
    <cellStyle name="Normal 172 3 2 3 2" xfId="11677"/>
    <cellStyle name="Normal 172 3 2 3 2 2" xfId="13278"/>
    <cellStyle name="Normal 172 3 2 3 2 3" xfId="13629"/>
    <cellStyle name="Normal 172 3 2 3 3" xfId="12600"/>
    <cellStyle name="Normal 172 3 2 3 4" xfId="10202"/>
    <cellStyle name="Normal 172 3 2 4" xfId="10858"/>
    <cellStyle name="Normal 172 3 2 4 2" xfId="12939"/>
    <cellStyle name="Normal 172 3 2 4 3" xfId="11904"/>
    <cellStyle name="Normal 172 3 2 5" xfId="12435"/>
    <cellStyle name="Normal 172 3 2 6" xfId="11271"/>
    <cellStyle name="Normal 172 3 3" xfId="8371"/>
    <cellStyle name="Normal 172 3 3 2" xfId="11769"/>
    <cellStyle name="Normal 172 3 3 2 2" xfId="13370"/>
    <cellStyle name="Normal 172 3 3 2 3" xfId="13721"/>
    <cellStyle name="Normal 172 3 3 3" xfId="10960"/>
    <cellStyle name="Normal 172 3 3 3 2" xfId="13032"/>
    <cellStyle name="Normal 172 3 3 3 3" xfId="12301"/>
    <cellStyle name="Normal 172 3 3 4" xfId="12692"/>
    <cellStyle name="Normal 172 3 3 5" xfId="12252"/>
    <cellStyle name="Normal 172 3 4" xfId="8170"/>
    <cellStyle name="Normal 172 3 4 2" xfId="11598"/>
    <cellStyle name="Normal 172 3 4 2 2" xfId="13199"/>
    <cellStyle name="Normal 172 3 4 2 3" xfId="10855"/>
    <cellStyle name="Normal 172 3 4 3" xfId="12521"/>
    <cellStyle name="Normal 172 3 4 4" xfId="11371"/>
    <cellStyle name="Normal 172 3 5" xfId="10668"/>
    <cellStyle name="Normal 172 3 5 2" xfId="12858"/>
    <cellStyle name="Normal 172 3 5 3" xfId="11953"/>
    <cellStyle name="Normal 172 3 6" xfId="12356"/>
    <cellStyle name="Normal 172 3 7" xfId="12244"/>
    <cellStyle name="Normal 172 4" xfId="3828"/>
    <cellStyle name="Normal 172 4 2" xfId="8414"/>
    <cellStyle name="Normal 172 4 2 2" xfId="11812"/>
    <cellStyle name="Normal 172 4 2 2 2" xfId="13413"/>
    <cellStyle name="Normal 172 4 2 2 3" xfId="13764"/>
    <cellStyle name="Normal 172 4 2 3" xfId="11003"/>
    <cellStyle name="Normal 172 4 2 3 2" xfId="13075"/>
    <cellStyle name="Normal 172 4 2 3 3" xfId="12069"/>
    <cellStyle name="Normal 172 4 2 4" xfId="12735"/>
    <cellStyle name="Normal 172 4 2 5" xfId="10404"/>
    <cellStyle name="Normal 172 4 3" xfId="8213"/>
    <cellStyle name="Normal 172 4 3 2" xfId="11641"/>
    <cellStyle name="Normal 172 4 3 2 2" xfId="13242"/>
    <cellStyle name="Normal 172 4 3 2 3" xfId="12263"/>
    <cellStyle name="Normal 172 4 3 3" xfId="12564"/>
    <cellStyle name="Normal 172 4 3 4" xfId="10486"/>
    <cellStyle name="Normal 172 4 4" xfId="10798"/>
    <cellStyle name="Normal 172 4 4 2" xfId="12902"/>
    <cellStyle name="Normal 172 4 4 3" xfId="11329"/>
    <cellStyle name="Normal 172 4 5" xfId="12399"/>
    <cellStyle name="Normal 172 4 6" xfId="10506"/>
    <cellStyle name="Normal 172 5" xfId="8335"/>
    <cellStyle name="Normal 172 5 2" xfId="11733"/>
    <cellStyle name="Normal 172 5 2 2" xfId="13334"/>
    <cellStyle name="Normal 172 5 2 3" xfId="13685"/>
    <cellStyle name="Normal 172 5 3" xfId="10924"/>
    <cellStyle name="Normal 172 5 3 2" xfId="12996"/>
    <cellStyle name="Normal 172 5 3 3" xfId="10378"/>
    <cellStyle name="Normal 172 5 4" xfId="12656"/>
    <cellStyle name="Normal 172 5 5" xfId="11345"/>
    <cellStyle name="Normal 172 6" xfId="8133"/>
    <cellStyle name="Normal 172 6 2" xfId="11562"/>
    <cellStyle name="Normal 172 6 2 2" xfId="13163"/>
    <cellStyle name="Normal 172 6 2 3" xfId="12314"/>
    <cellStyle name="Normal 172 6 3" xfId="12485"/>
    <cellStyle name="Normal 172 6 4" xfId="10221"/>
    <cellStyle name="Normal 172 7" xfId="10538"/>
    <cellStyle name="Normal 172 7 2" xfId="12822"/>
    <cellStyle name="Normal 172 7 3" xfId="12338"/>
    <cellStyle name="Normal 172 8" xfId="10917"/>
    <cellStyle name="Normal 172 9" xfId="10301"/>
    <cellStyle name="Normal 173" xfId="2306"/>
    <cellStyle name="Normal 174" xfId="2504"/>
    <cellStyle name="Normal 174 2" xfId="5671"/>
    <cellStyle name="Normal 174 2 2" xfId="9534"/>
    <cellStyle name="Normal 174 3" xfId="7491"/>
    <cellStyle name="Normal 175" xfId="2427"/>
    <cellStyle name="Normal 176" xfId="2475"/>
    <cellStyle name="Normal 177" xfId="2494"/>
    <cellStyle name="Normal 177 2" xfId="5661"/>
    <cellStyle name="Normal 177 2 2" xfId="9524"/>
    <cellStyle name="Normal 177 3" xfId="7481"/>
    <cellStyle name="Normal 178" xfId="2497"/>
    <cellStyle name="Normal 178 2" xfId="5664"/>
    <cellStyle name="Normal 178 2 2" xfId="9527"/>
    <cellStyle name="Normal 178 3" xfId="7484"/>
    <cellStyle name="Normal 179" xfId="2519"/>
    <cellStyle name="Normal 179 2" xfId="5684"/>
    <cellStyle name="Normal 179 2 2" xfId="9547"/>
    <cellStyle name="Normal 179 3" xfId="7504"/>
    <cellStyle name="Normal 18" xfId="477"/>
    <cellStyle name="Normal 18 2" xfId="1364"/>
    <cellStyle name="Normal 18 3" xfId="2291"/>
    <cellStyle name="Normal 18 3 2" xfId="5500"/>
    <cellStyle name="Normal 18 3 3" xfId="4924"/>
    <cellStyle name="Normal 18 4" xfId="1547"/>
    <cellStyle name="Normal 18 5" xfId="3142"/>
    <cellStyle name="Normal 18 6" xfId="10336"/>
    <cellStyle name="Normal 180" xfId="2339"/>
    <cellStyle name="Normal 180 2" xfId="5544"/>
    <cellStyle name="Normal 180 2 2" xfId="9418"/>
    <cellStyle name="Normal 180 3" xfId="7365"/>
    <cellStyle name="Normal 181" xfId="2437"/>
    <cellStyle name="Normal 181 2" xfId="5625"/>
    <cellStyle name="Normal 181 2 2" xfId="9488"/>
    <cellStyle name="Normal 181 3" xfId="7445"/>
    <cellStyle name="Normal 182" xfId="2280"/>
    <cellStyle name="Normal 182 2" xfId="5490"/>
    <cellStyle name="Normal 182 2 2" xfId="9411"/>
    <cellStyle name="Normal 182 3" xfId="7319"/>
    <cellStyle name="Normal 183" xfId="2426"/>
    <cellStyle name="Normal 183 2" xfId="5620"/>
    <cellStyle name="Normal 183 2 2" xfId="9483"/>
    <cellStyle name="Normal 183 3" xfId="7440"/>
    <cellStyle name="Normal 184" xfId="2464"/>
    <cellStyle name="Normal 184 2" xfId="5644"/>
    <cellStyle name="Normal 184 2 2" xfId="9507"/>
    <cellStyle name="Normal 184 3" xfId="7464"/>
    <cellStyle name="Normal 185" xfId="2460"/>
    <cellStyle name="Normal 185 2" xfId="5640"/>
    <cellStyle name="Normal 185 2 2" xfId="9503"/>
    <cellStyle name="Normal 185 3" xfId="7460"/>
    <cellStyle name="Normal 186" xfId="2502"/>
    <cellStyle name="Normal 186 2" xfId="5669"/>
    <cellStyle name="Normal 186 2 2" xfId="9532"/>
    <cellStyle name="Normal 186 3" xfId="7489"/>
    <cellStyle name="Normal 187" xfId="2428"/>
    <cellStyle name="Normal 187 2" xfId="5621"/>
    <cellStyle name="Normal 187 2 2" xfId="9484"/>
    <cellStyle name="Normal 187 3" xfId="7441"/>
    <cellStyle name="Normal 188" xfId="1357"/>
    <cellStyle name="Normal 188 2" xfId="5304"/>
    <cellStyle name="Normal 188 2 2" xfId="9367"/>
    <cellStyle name="Normal 188 3" xfId="7214"/>
    <cellStyle name="Normal 189" xfId="2518"/>
    <cellStyle name="Normal 189 2" xfId="5683"/>
    <cellStyle name="Normal 189 2 2" xfId="9546"/>
    <cellStyle name="Normal 189 3" xfId="7503"/>
    <cellStyle name="Normal 19" xfId="462"/>
    <cellStyle name="Normal 19 2" xfId="1342"/>
    <cellStyle name="Normal 19 3" xfId="2287"/>
    <cellStyle name="Normal 19 3 2" xfId="5496"/>
    <cellStyle name="Normal 19 3 2 2" xfId="7324"/>
    <cellStyle name="Normal 19 3 3" xfId="4966"/>
    <cellStyle name="Normal 19 4" xfId="1050"/>
    <cellStyle name="Normal 19 5" xfId="3143"/>
    <cellStyle name="Normal 19 6" xfId="4368"/>
    <cellStyle name="Normal 19 6 2" xfId="8714"/>
    <cellStyle name="Normal 19 7" xfId="6543"/>
    <cellStyle name="Normal 19 8" xfId="10207"/>
    <cellStyle name="Normal 190" xfId="2509"/>
    <cellStyle name="Normal 190 2" xfId="5675"/>
    <cellStyle name="Normal 190 2 2" xfId="9538"/>
    <cellStyle name="Normal 190 3" xfId="7495"/>
    <cellStyle name="Normal 191" xfId="2499"/>
    <cellStyle name="Normal 191 2" xfId="5666"/>
    <cellStyle name="Normal 191 2 2" xfId="9529"/>
    <cellStyle name="Normal 191 3" xfId="7486"/>
    <cellStyle name="Normal 192" xfId="2446"/>
    <cellStyle name="Normal 192 2" xfId="5630"/>
    <cellStyle name="Normal 192 2 2" xfId="9493"/>
    <cellStyle name="Normal 192 3" xfId="7450"/>
    <cellStyle name="Normal 193" xfId="2507"/>
    <cellStyle name="Normal 193 2" xfId="5673"/>
    <cellStyle name="Normal 193 2 2" xfId="9536"/>
    <cellStyle name="Normal 193 3" xfId="7493"/>
    <cellStyle name="Normal 194" xfId="2503"/>
    <cellStyle name="Normal 194 2" xfId="5670"/>
    <cellStyle name="Normal 194 2 2" xfId="9533"/>
    <cellStyle name="Normal 194 3" xfId="7490"/>
    <cellStyle name="Normal 195" xfId="2463"/>
    <cellStyle name="Normal 195 2" xfId="5643"/>
    <cellStyle name="Normal 195 2 2" xfId="9506"/>
    <cellStyle name="Normal 195 3" xfId="7463"/>
    <cellStyle name="Normal 196" xfId="2489"/>
    <cellStyle name="Normal 196 2" xfId="5656"/>
    <cellStyle name="Normal 196 2 2" xfId="9519"/>
    <cellStyle name="Normal 196 3" xfId="7476"/>
    <cellStyle name="Normal 197" xfId="2513"/>
    <cellStyle name="Normal 197 2" xfId="5679"/>
    <cellStyle name="Normal 197 2 2" xfId="9542"/>
    <cellStyle name="Normal 197 3" xfId="7499"/>
    <cellStyle name="Normal 198" xfId="2500"/>
    <cellStyle name="Normal 198 2" xfId="5667"/>
    <cellStyle name="Normal 198 2 2" xfId="9530"/>
    <cellStyle name="Normal 198 3" xfId="7487"/>
    <cellStyle name="Normal 199" xfId="2348"/>
    <cellStyle name="Normal 199 2" xfId="5552"/>
    <cellStyle name="Normal 199 2 2" xfId="9419"/>
    <cellStyle name="Normal 199 3" xfId="7373"/>
    <cellStyle name="Normal 2" xfId="11"/>
    <cellStyle name="Normal 2 10" xfId="699"/>
    <cellStyle name="Normal 2 10 2" xfId="5236"/>
    <cellStyle name="Normal 2 10 3" xfId="11977"/>
    <cellStyle name="Normal 2 11" xfId="1016"/>
    <cellStyle name="Normal 2 11 2" xfId="11942"/>
    <cellStyle name="Normal 2 11 3" xfId="13599"/>
    <cellStyle name="Normal 2 11 4" xfId="12118"/>
    <cellStyle name="Normal 2 12" xfId="2958"/>
    <cellStyle name="Normal 2 12 2" xfId="10296"/>
    <cellStyle name="Normal 2 12 3" xfId="10272"/>
    <cellStyle name="Normal 2 13" xfId="4147"/>
    <cellStyle name="Normal 2 13 2" xfId="8493"/>
    <cellStyle name="Normal 2 14" xfId="6311"/>
    <cellStyle name="Normal 2 2" xfId="64"/>
    <cellStyle name="Normal 2 2 10" xfId="2959"/>
    <cellStyle name="Normal 2 2 10 2" xfId="11237"/>
    <cellStyle name="Normal 2 2 10 3" xfId="10624"/>
    <cellStyle name="Normal 2 2 11" xfId="4148"/>
    <cellStyle name="Normal 2 2 11 2" xfId="8494"/>
    <cellStyle name="Normal 2 2 12" xfId="6312"/>
    <cellStyle name="Normal 2 2 2" xfId="67"/>
    <cellStyle name="Normal 2 2 2 10" xfId="6314"/>
    <cellStyle name="Normal 2 2 2 2" xfId="276"/>
    <cellStyle name="Normal 2 2 2 2 10" xfId="6356"/>
    <cellStyle name="Normal 2 2 2 2 2" xfId="334"/>
    <cellStyle name="Normal 2 2 2 2 2 10" xfId="10307"/>
    <cellStyle name="Normal 2 2 2 2 2 2" xfId="449"/>
    <cellStyle name="Normal 2 2 2 2 2 2 2" xfId="686"/>
    <cellStyle name="Normal 2 2 2 2 2 2 2 2" xfId="4589"/>
    <cellStyle name="Normal 2 2 2 2 2 2 2 2 2" xfId="8935"/>
    <cellStyle name="Normal 2 2 2 2 2 2 2 3" xfId="6764"/>
    <cellStyle name="Normal 2 2 2 2 2 2 3" xfId="858"/>
    <cellStyle name="Normal 2 2 2 2 2 2 3 2" xfId="4752"/>
    <cellStyle name="Normal 2 2 2 2 2 2 3 2 2" xfId="9098"/>
    <cellStyle name="Normal 2 2 2 2 2 2 3 3" xfId="6927"/>
    <cellStyle name="Normal 2 2 2 2 2 2 4" xfId="4352"/>
    <cellStyle name="Normal 2 2 2 2 2 2 4 2" xfId="8698"/>
    <cellStyle name="Normal 2 2 2 2 2 2 5" xfId="6527"/>
    <cellStyle name="Normal 2 2 2 2 2 3" xfId="571"/>
    <cellStyle name="Normal 2 2 2 2 2 3 2" xfId="4474"/>
    <cellStyle name="Normal 2 2 2 2 2 3 2 2" xfId="8820"/>
    <cellStyle name="Normal 2 2 2 2 2 3 3" xfId="6649"/>
    <cellStyle name="Normal 2 2 2 2 2 4" xfId="857"/>
    <cellStyle name="Normal 2 2 2 2 2 4 2" xfId="4751"/>
    <cellStyle name="Normal 2 2 2 2 2 4 2 2" xfId="9097"/>
    <cellStyle name="Normal 2 2 2 2 2 4 3" xfId="6926"/>
    <cellStyle name="Normal 2 2 2 2 2 5" xfId="2241"/>
    <cellStyle name="Normal 2 2 2 2 2 5 2" xfId="5452"/>
    <cellStyle name="Normal 2 2 2 2 2 5 2 2" xfId="7281"/>
    <cellStyle name="Normal 2 2 2 2 2 5 3" xfId="5021"/>
    <cellStyle name="Normal 2 2 2 2 2 6" xfId="1124"/>
    <cellStyle name="Normal 2 2 2 2 2 7" xfId="3147"/>
    <cellStyle name="Normal 2 2 2 2 2 8" xfId="4237"/>
    <cellStyle name="Normal 2 2 2 2 2 8 2" xfId="8583"/>
    <cellStyle name="Normal 2 2 2 2 2 9" xfId="6412"/>
    <cellStyle name="Normal 2 2 2 2 3" xfId="393"/>
    <cellStyle name="Normal 2 2 2 2 3 2" xfId="630"/>
    <cellStyle name="Normal 2 2 2 2 3 2 2" xfId="4533"/>
    <cellStyle name="Normal 2 2 2 2 3 2 2 2" xfId="8879"/>
    <cellStyle name="Normal 2 2 2 2 3 2 3" xfId="6708"/>
    <cellStyle name="Normal 2 2 2 2 3 3" xfId="859"/>
    <cellStyle name="Normal 2 2 2 2 3 3 2" xfId="4753"/>
    <cellStyle name="Normal 2 2 2 2 3 3 2 2" xfId="9099"/>
    <cellStyle name="Normal 2 2 2 2 3 3 3" xfId="6928"/>
    <cellStyle name="Normal 2 2 2 2 3 4" xfId="2262"/>
    <cellStyle name="Normal 2 2 2 2 3 4 2" xfId="5473"/>
    <cellStyle name="Normal 2 2 2 2 3 4 2 2" xfId="7302"/>
    <cellStyle name="Normal 2 2 2 2 3 4 3" xfId="4959"/>
    <cellStyle name="Normal 2 2 2 2 3 5" xfId="1677"/>
    <cellStyle name="Normal 2 2 2 2 3 6" xfId="3148"/>
    <cellStyle name="Normal 2 2 2 2 3 7" xfId="4296"/>
    <cellStyle name="Normal 2 2 2 2 3 7 2" xfId="8642"/>
    <cellStyle name="Normal 2 2 2 2 3 8" xfId="6471"/>
    <cellStyle name="Normal 2 2 2 2 3 9" xfId="10333"/>
    <cellStyle name="Normal 2 2 2 2 4" xfId="515"/>
    <cellStyle name="Normal 2 2 2 2 4 2" xfId="4418"/>
    <cellStyle name="Normal 2 2 2 2 4 2 2" xfId="8764"/>
    <cellStyle name="Normal 2 2 2 2 4 3" xfId="6593"/>
    <cellStyle name="Normal 2 2 2 2 4 4" xfId="12148"/>
    <cellStyle name="Normal 2 2 2 2 4 5" xfId="12186"/>
    <cellStyle name="Normal 2 2 2 2 5" xfId="856"/>
    <cellStyle name="Normal 2 2 2 2 5 2" xfId="4750"/>
    <cellStyle name="Normal 2 2 2 2 5 2 2" xfId="9096"/>
    <cellStyle name="Normal 2 2 2 2 5 3" xfId="6925"/>
    <cellStyle name="Normal 2 2 2 2 6" xfId="2218"/>
    <cellStyle name="Normal 2 2 2 2 6 2" xfId="5429"/>
    <cellStyle name="Normal 2 2 2 2 6 2 2" xfId="7259"/>
    <cellStyle name="Normal 2 2 2 2 6 3" xfId="4913"/>
    <cellStyle name="Normal 2 2 2 2 7" xfId="1271"/>
    <cellStyle name="Normal 2 2 2 2 8" xfId="3146"/>
    <cellStyle name="Normal 2 2 2 2 9" xfId="4181"/>
    <cellStyle name="Normal 2 2 2 2 9 2" xfId="8527"/>
    <cellStyle name="Normal 2 2 2 3" xfId="306"/>
    <cellStyle name="Normal 2 2 2 3 10" xfId="11413"/>
    <cellStyle name="Normal 2 2 2 3 2" xfId="421"/>
    <cellStyle name="Normal 2 2 2 3 2 2" xfId="658"/>
    <cellStyle name="Normal 2 2 2 3 2 2 2" xfId="4561"/>
    <cellStyle name="Normal 2 2 2 3 2 2 2 2" xfId="8907"/>
    <cellStyle name="Normal 2 2 2 3 2 2 3" xfId="6736"/>
    <cellStyle name="Normal 2 2 2 3 2 3" xfId="861"/>
    <cellStyle name="Normal 2 2 2 3 2 3 2" xfId="4755"/>
    <cellStyle name="Normal 2 2 2 3 2 3 2 2" xfId="9101"/>
    <cellStyle name="Normal 2 2 2 3 2 3 3" xfId="6930"/>
    <cellStyle name="Normal 2 2 2 3 2 4" xfId="4324"/>
    <cellStyle name="Normal 2 2 2 3 2 4 2" xfId="8670"/>
    <cellStyle name="Normal 2 2 2 3 2 5" xfId="6499"/>
    <cellStyle name="Normal 2 2 2 3 2 6" xfId="13607"/>
    <cellStyle name="Normal 2 2 2 3 2 7" xfId="12221"/>
    <cellStyle name="Normal 2 2 2 3 3" xfId="543"/>
    <cellStyle name="Normal 2 2 2 3 3 2" xfId="4446"/>
    <cellStyle name="Normal 2 2 2 3 3 2 2" xfId="8792"/>
    <cellStyle name="Normal 2 2 2 3 3 3" xfId="6621"/>
    <cellStyle name="Normal 2 2 2 3 4" xfId="860"/>
    <cellStyle name="Normal 2 2 2 3 4 2" xfId="4754"/>
    <cellStyle name="Normal 2 2 2 3 4 2 2" xfId="9100"/>
    <cellStyle name="Normal 2 2 2 3 4 3" xfId="6929"/>
    <cellStyle name="Normal 2 2 2 3 5" xfId="2228"/>
    <cellStyle name="Normal 2 2 2 3 5 2" xfId="5439"/>
    <cellStyle name="Normal 2 2 2 3 5 2 2" xfId="7268"/>
    <cellStyle name="Normal 2 2 2 3 5 3" xfId="5023"/>
    <cellStyle name="Normal 2 2 2 3 6" xfId="1416"/>
    <cellStyle name="Normal 2 2 2 3 7" xfId="3149"/>
    <cellStyle name="Normal 2 2 2 3 8" xfId="4209"/>
    <cellStyle name="Normal 2 2 2 3 8 2" xfId="8555"/>
    <cellStyle name="Normal 2 2 2 3 9" xfId="6384"/>
    <cellStyle name="Normal 2 2 2 4" xfId="366"/>
    <cellStyle name="Normal 2 2 2 4 2" xfId="603"/>
    <cellStyle name="Normal 2 2 2 4 2 2" xfId="4506"/>
    <cellStyle name="Normal 2 2 2 4 2 2 2" xfId="8852"/>
    <cellStyle name="Normal 2 2 2 4 2 3" xfId="6681"/>
    <cellStyle name="Normal 2 2 2 4 3" xfId="862"/>
    <cellStyle name="Normal 2 2 2 4 3 2" xfId="4756"/>
    <cellStyle name="Normal 2 2 2 4 3 2 2" xfId="9102"/>
    <cellStyle name="Normal 2 2 2 4 3 3" xfId="6931"/>
    <cellStyle name="Normal 2 2 2 4 4" xfId="4269"/>
    <cellStyle name="Normal 2 2 2 4 4 2" xfId="8615"/>
    <cellStyle name="Normal 2 2 2 4 5" xfId="6444"/>
    <cellStyle name="Normal 2 2 2 5" xfId="485"/>
    <cellStyle name="Normal 2 2 2 5 2" xfId="5250"/>
    <cellStyle name="Normal 2 2 2 5 3" xfId="4388"/>
    <cellStyle name="Normal 2 2 2 5 3 2" xfId="8734"/>
    <cellStyle name="Normal 2 2 2 5 4" xfId="6563"/>
    <cellStyle name="Normal 2 2 2 5 5" xfId="10658"/>
    <cellStyle name="Normal 2 2 2 6" xfId="855"/>
    <cellStyle name="Normal 2 2 2 6 2" xfId="4749"/>
    <cellStyle name="Normal 2 2 2 6 2 2" xfId="9095"/>
    <cellStyle name="Normal 2 2 2 6 3" xfId="6924"/>
    <cellStyle name="Normal 2 2 2 7" xfId="1435"/>
    <cellStyle name="Normal 2 2 2 7 2" xfId="12238"/>
    <cellStyle name="Normal 2 2 2 7 3" xfId="11318"/>
    <cellStyle name="Normal 2 2 2 8" xfId="3145"/>
    <cellStyle name="Normal 2 2 2 9" xfId="4150"/>
    <cellStyle name="Normal 2 2 2 9 2" xfId="8496"/>
    <cellStyle name="Normal 2 2 3" xfId="129"/>
    <cellStyle name="Normal 2 2 3 2" xfId="1012"/>
    <cellStyle name="Normal 2 2 3 3" xfId="2135"/>
    <cellStyle name="Normal 2 2 3 3 2" xfId="5350"/>
    <cellStyle name="Normal 2 2 3 3 3" xfId="4928"/>
    <cellStyle name="Normal 2 2 3 3 3 2" xfId="9232"/>
    <cellStyle name="Normal 2 2 3 3 3 3" xfId="8327"/>
    <cellStyle name="Normal 2 2 3 3 4" xfId="10185"/>
    <cellStyle name="Normal 2 2 3 4" xfId="1455"/>
    <cellStyle name="Normal 2 2 3 4 2" xfId="10588"/>
    <cellStyle name="Normal 2 2 3 4 3" xfId="12285"/>
    <cellStyle name="Normal 2 2 3 5" xfId="3150"/>
    <cellStyle name="Normal 2 2 3 6" xfId="11096"/>
    <cellStyle name="Normal 2 2 4" xfId="274"/>
    <cellStyle name="Normal 2 2 4 2" xfId="332"/>
    <cellStyle name="Normal 2 2 4 2 2" xfId="447"/>
    <cellStyle name="Normal 2 2 4 2 2 2" xfId="684"/>
    <cellStyle name="Normal 2 2 4 2 2 2 2" xfId="4587"/>
    <cellStyle name="Normal 2 2 4 2 2 2 2 2" xfId="8933"/>
    <cellStyle name="Normal 2 2 4 2 2 2 3" xfId="6762"/>
    <cellStyle name="Normal 2 2 4 2 2 3" xfId="865"/>
    <cellStyle name="Normal 2 2 4 2 2 3 2" xfId="4759"/>
    <cellStyle name="Normal 2 2 4 2 2 3 2 2" xfId="9105"/>
    <cellStyle name="Normal 2 2 4 2 2 3 3" xfId="6934"/>
    <cellStyle name="Normal 2 2 4 2 2 4" xfId="4350"/>
    <cellStyle name="Normal 2 2 4 2 2 4 2" xfId="8696"/>
    <cellStyle name="Normal 2 2 4 2 2 5" xfId="6525"/>
    <cellStyle name="Normal 2 2 4 2 3" xfId="569"/>
    <cellStyle name="Normal 2 2 4 2 3 2" xfId="4472"/>
    <cellStyle name="Normal 2 2 4 2 3 2 2" xfId="8818"/>
    <cellStyle name="Normal 2 2 4 2 3 3" xfId="6647"/>
    <cellStyle name="Normal 2 2 4 2 4" xfId="864"/>
    <cellStyle name="Normal 2 2 4 2 4 2" xfId="4758"/>
    <cellStyle name="Normal 2 2 4 2 4 2 2" xfId="9104"/>
    <cellStyle name="Normal 2 2 4 2 4 3" xfId="6933"/>
    <cellStyle name="Normal 2 2 4 2 5" xfId="4235"/>
    <cellStyle name="Normal 2 2 4 2 5 2" xfId="8581"/>
    <cellStyle name="Normal 2 2 4 2 6" xfId="6410"/>
    <cellStyle name="Normal 2 2 4 3" xfId="391"/>
    <cellStyle name="Normal 2 2 4 3 2" xfId="628"/>
    <cellStyle name="Normal 2 2 4 3 2 2" xfId="4531"/>
    <cellStyle name="Normal 2 2 4 3 2 2 2" xfId="8877"/>
    <cellStyle name="Normal 2 2 4 3 2 3" xfId="6706"/>
    <cellStyle name="Normal 2 2 4 3 3" xfId="866"/>
    <cellStyle name="Normal 2 2 4 3 3 2" xfId="4760"/>
    <cellStyle name="Normal 2 2 4 3 3 2 2" xfId="9106"/>
    <cellStyle name="Normal 2 2 4 3 3 3" xfId="6935"/>
    <cellStyle name="Normal 2 2 4 3 4" xfId="4294"/>
    <cellStyle name="Normal 2 2 4 3 4 2" xfId="8640"/>
    <cellStyle name="Normal 2 2 4 3 5" xfId="6469"/>
    <cellStyle name="Normal 2 2 4 4" xfId="513"/>
    <cellStyle name="Normal 2 2 4 4 2" xfId="4416"/>
    <cellStyle name="Normal 2 2 4 4 2 2" xfId="8762"/>
    <cellStyle name="Normal 2 2 4 4 3" xfId="6591"/>
    <cellStyle name="Normal 2 2 4 5" xfId="863"/>
    <cellStyle name="Normal 2 2 4 5 2" xfId="4757"/>
    <cellStyle name="Normal 2 2 4 5 2 2" xfId="9103"/>
    <cellStyle name="Normal 2 2 4 5 3" xfId="6932"/>
    <cellStyle name="Normal 2 2 4 6" xfId="4179"/>
    <cellStyle name="Normal 2 2 4 6 2" xfId="8525"/>
    <cellStyle name="Normal 2 2 4 7" xfId="6354"/>
    <cellStyle name="Normal 2 2 5" xfId="304"/>
    <cellStyle name="Normal 2 2 5 10" xfId="11980"/>
    <cellStyle name="Normal 2 2 5 2" xfId="419"/>
    <cellStyle name="Normal 2 2 5 2 2" xfId="656"/>
    <cellStyle name="Normal 2 2 5 2 2 2" xfId="4559"/>
    <cellStyle name="Normal 2 2 5 2 2 2 2" xfId="8905"/>
    <cellStyle name="Normal 2 2 5 2 2 3" xfId="6734"/>
    <cellStyle name="Normal 2 2 5 2 3" xfId="868"/>
    <cellStyle name="Normal 2 2 5 2 3 2" xfId="4762"/>
    <cellStyle name="Normal 2 2 5 2 3 2 2" xfId="9108"/>
    <cellStyle name="Normal 2 2 5 2 3 3" xfId="6937"/>
    <cellStyle name="Normal 2 2 5 2 4" xfId="4322"/>
    <cellStyle name="Normal 2 2 5 2 4 2" xfId="8668"/>
    <cellStyle name="Normal 2 2 5 2 5" xfId="6497"/>
    <cellStyle name="Normal 2 2 5 2 6" xfId="12132"/>
    <cellStyle name="Normal 2 2 5 2 7" xfId="11307"/>
    <cellStyle name="Normal 2 2 5 3" xfId="541"/>
    <cellStyle name="Normal 2 2 5 3 2" xfId="4444"/>
    <cellStyle name="Normal 2 2 5 3 2 2" xfId="8790"/>
    <cellStyle name="Normal 2 2 5 3 3" xfId="6619"/>
    <cellStyle name="Normal 2 2 5 4" xfId="867"/>
    <cellStyle name="Normal 2 2 5 4 2" xfId="4761"/>
    <cellStyle name="Normal 2 2 5 4 2 2" xfId="9107"/>
    <cellStyle name="Normal 2 2 5 4 3" xfId="6936"/>
    <cellStyle name="Normal 2 2 5 5" xfId="2226"/>
    <cellStyle name="Normal 2 2 5 5 2" xfId="5437"/>
    <cellStyle name="Normal 2 2 5 5 2 2" xfId="7266"/>
    <cellStyle name="Normal 2 2 5 5 3" xfId="5022"/>
    <cellStyle name="Normal 2 2 5 6" xfId="1664"/>
    <cellStyle name="Normal 2 2 5 7" xfId="3151"/>
    <cellStyle name="Normal 2 2 5 8" xfId="4207"/>
    <cellStyle name="Normal 2 2 5 8 2" xfId="8553"/>
    <cellStyle name="Normal 2 2 5 9" xfId="6382"/>
    <cellStyle name="Normal 2 2 6" xfId="364"/>
    <cellStyle name="Normal 2 2 6 2" xfId="601"/>
    <cellStyle name="Normal 2 2 6 2 2" xfId="2318"/>
    <cellStyle name="Normal 2 2 6 2 2 2" xfId="5523"/>
    <cellStyle name="Normal 2 2 6 2 2 2 2" xfId="7349"/>
    <cellStyle name="Normal 2 2 6 2 2 3" xfId="4942"/>
    <cellStyle name="Normal 2 2 6 2 3" xfId="4"/>
    <cellStyle name="Normal 2 2 6 2 4" xfId="3153"/>
    <cellStyle name="Normal 2 2 6 2 5" xfId="4504"/>
    <cellStyle name="Normal 2 2 6 2 5 2" xfId="8850"/>
    <cellStyle name="Normal 2 2 6 2 6" xfId="6679"/>
    <cellStyle name="Normal 2 2 6 2 7" xfId="10394"/>
    <cellStyle name="Normal 2 2 6 3" xfId="869"/>
    <cellStyle name="Normal 2 2 6 3 2" xfId="4763"/>
    <cellStyle name="Normal 2 2 6 3 2 2" xfId="9109"/>
    <cellStyle name="Normal 2 2 6 3 3" xfId="6938"/>
    <cellStyle name="Normal 2 2 6 4" xfId="2254"/>
    <cellStyle name="Normal 2 2 6 4 2" xfId="5465"/>
    <cellStyle name="Normal 2 2 6 4 2 2" xfId="7294"/>
    <cellStyle name="Normal 2 2 6 4 3" xfId="5002"/>
    <cellStyle name="Normal 2 2 6 5" xfId="1094"/>
    <cellStyle name="Normal 2 2 6 6" xfId="3152"/>
    <cellStyle name="Normal 2 2 6 7" xfId="4267"/>
    <cellStyle name="Normal 2 2 6 7 2" xfId="8613"/>
    <cellStyle name="Normal 2 2 6 8" xfId="6442"/>
    <cellStyle name="Normal 2 2 6 9" xfId="11892"/>
    <cellStyle name="Normal 2 2 7" xfId="483"/>
    <cellStyle name="Normal 2 2 7 2" xfId="2295"/>
    <cellStyle name="Normal 2 2 7 2 2" xfId="5504"/>
    <cellStyle name="Normal 2 2 7 2 2 2" xfId="7330"/>
    <cellStyle name="Normal 2 2 7 2 3" xfId="4995"/>
    <cellStyle name="Normal 2 2 7 3" xfId="1476"/>
    <cellStyle name="Normal 2 2 7 4" xfId="3144"/>
    <cellStyle name="Normal 2 2 7 5" xfId="4386"/>
    <cellStyle name="Normal 2 2 7 5 2" xfId="8732"/>
    <cellStyle name="Normal 2 2 7 6" xfId="6561"/>
    <cellStyle name="Normal 2 2 7 7" xfId="12265"/>
    <cellStyle name="Normal 2 2 8" xfId="854"/>
    <cellStyle name="Normal 2 2 8 2" xfId="5237"/>
    <cellStyle name="Normal 2 2 8 3" xfId="4748"/>
    <cellStyle name="Normal 2 2 8 3 2" xfId="9094"/>
    <cellStyle name="Normal 2 2 8 4" xfId="6923"/>
    <cellStyle name="Normal 2 2 8 5" xfId="11162"/>
    <cellStyle name="Normal 2 2 9" xfId="1239"/>
    <cellStyle name="Normal 2 2 9 2" xfId="10195"/>
    <cellStyle name="Normal 2 2 9 3" xfId="11319"/>
    <cellStyle name="Normal 2 2 9 4" xfId="10661"/>
    <cellStyle name="Normal 2 3" xfId="65"/>
    <cellStyle name="Normal 2 3 10" xfId="4149"/>
    <cellStyle name="Normal 2 3 10 2" xfId="8495"/>
    <cellStyle name="Normal 2 3 11" xfId="6313"/>
    <cellStyle name="Normal 2 3 2" xfId="143"/>
    <cellStyle name="Normal 2 3 2 2" xfId="1659"/>
    <cellStyle name="Normal 2 3 2 3" xfId="2144"/>
    <cellStyle name="Normal 2 3 2 3 2" xfId="5359"/>
    <cellStyle name="Normal 2 3 2 3 2 2" xfId="10637"/>
    <cellStyle name="Normal 2 3 2 3 2 3" xfId="12098"/>
    <cellStyle name="Normal 2 3 2 3 3" xfId="5103"/>
    <cellStyle name="Normal 2 3 2 3 3 2" xfId="9306"/>
    <cellStyle name="Normal 2 3 2 3 4" xfId="7137"/>
    <cellStyle name="Normal 2 3 2 3 5" xfId="11437"/>
    <cellStyle name="Normal 2 3 2 3 6" xfId="11369"/>
    <cellStyle name="Normal 2 3 2 4" xfId="1119"/>
    <cellStyle name="Normal 2 3 2 4 2" xfId="4939"/>
    <cellStyle name="Normal 2 3 2 4 2 2" xfId="9238"/>
    <cellStyle name="Normal 2 3 2 4 3" xfId="7066"/>
    <cellStyle name="Normal 2 3 2 4 4" xfId="13539"/>
    <cellStyle name="Normal 2 3 2 4 5" xfId="10453"/>
    <cellStyle name="Normal 2 3 2 5" xfId="2984"/>
    <cellStyle name="Normal 2 3 2 5 2" xfId="6051"/>
    <cellStyle name="Normal 2 3 2 5 2 2" xfId="9914"/>
    <cellStyle name="Normal 2 3 2 5 3" xfId="7870"/>
    <cellStyle name="Normal 2 3 2 6" xfId="12150"/>
    <cellStyle name="Normal 2 3 3" xfId="239"/>
    <cellStyle name="Normal 2 3 3 2" xfId="333"/>
    <cellStyle name="Normal 2 3 3 2 2" xfId="448"/>
    <cellStyle name="Normal 2 3 3 2 2 2" xfId="685"/>
    <cellStyle name="Normal 2 3 3 2 2 2 2" xfId="4588"/>
    <cellStyle name="Normal 2 3 3 2 2 2 2 2" xfId="8934"/>
    <cellStyle name="Normal 2 3 3 2 2 2 3" xfId="6763"/>
    <cellStyle name="Normal 2 3 3 2 2 3" xfId="872"/>
    <cellStyle name="Normal 2 3 3 2 2 3 2" xfId="4766"/>
    <cellStyle name="Normal 2 3 3 2 2 3 2 2" xfId="9112"/>
    <cellStyle name="Normal 2 3 3 2 2 3 3" xfId="6941"/>
    <cellStyle name="Normal 2 3 3 2 2 4" xfId="4351"/>
    <cellStyle name="Normal 2 3 3 2 2 4 2" xfId="8697"/>
    <cellStyle name="Normal 2 3 3 2 2 5" xfId="6526"/>
    <cellStyle name="Normal 2 3 3 2 3" xfId="570"/>
    <cellStyle name="Normal 2 3 3 2 3 2" xfId="4473"/>
    <cellStyle name="Normal 2 3 3 2 3 2 2" xfId="8819"/>
    <cellStyle name="Normal 2 3 3 2 3 3" xfId="6648"/>
    <cellStyle name="Normal 2 3 3 2 4" xfId="871"/>
    <cellStyle name="Normal 2 3 3 2 4 2" xfId="4765"/>
    <cellStyle name="Normal 2 3 3 2 4 2 2" xfId="9111"/>
    <cellStyle name="Normal 2 3 3 2 4 3" xfId="6940"/>
    <cellStyle name="Normal 2 3 3 2 5" xfId="4236"/>
    <cellStyle name="Normal 2 3 3 2 5 2" xfId="8582"/>
    <cellStyle name="Normal 2 3 3 2 6" xfId="6411"/>
    <cellStyle name="Normal 2 3 3 3" xfId="392"/>
    <cellStyle name="Normal 2 3 3 3 2" xfId="629"/>
    <cellStyle name="Normal 2 3 3 3 2 2" xfId="4532"/>
    <cellStyle name="Normal 2 3 3 3 2 2 2" xfId="8878"/>
    <cellStyle name="Normal 2 3 3 3 2 3" xfId="6707"/>
    <cellStyle name="Normal 2 3 3 3 3" xfId="873"/>
    <cellStyle name="Normal 2 3 3 3 3 2" xfId="4767"/>
    <cellStyle name="Normal 2 3 3 3 3 2 2" xfId="9113"/>
    <cellStyle name="Normal 2 3 3 3 3 3" xfId="6942"/>
    <cellStyle name="Normal 2 3 3 3 4" xfId="4295"/>
    <cellStyle name="Normal 2 3 3 3 4 2" xfId="8641"/>
    <cellStyle name="Normal 2 3 3 3 5" xfId="6470"/>
    <cellStyle name="Normal 2 3 3 4" xfId="275"/>
    <cellStyle name="Normal 2 3 3 4 2" xfId="514"/>
    <cellStyle name="Normal 2 3 3 4 2 2" xfId="4417"/>
    <cellStyle name="Normal 2 3 3 4 2 2 2" xfId="8763"/>
    <cellStyle name="Normal 2 3 3 4 2 3" xfId="6592"/>
    <cellStyle name="Normal 2 3 3 4 3" xfId="874"/>
    <cellStyle name="Normal 2 3 3 4 3 2" xfId="4768"/>
    <cellStyle name="Normal 2 3 3 4 3 2 2" xfId="9114"/>
    <cellStyle name="Normal 2 3 3 4 3 3" xfId="6943"/>
    <cellStyle name="Normal 2 3 3 4 4" xfId="4180"/>
    <cellStyle name="Normal 2 3 3 4 4 2" xfId="8526"/>
    <cellStyle name="Normal 2 3 3 4 5" xfId="6355"/>
    <cellStyle name="Normal 2 3 3 5" xfId="2199"/>
    <cellStyle name="Normal 2 3 3 6" xfId="12178"/>
    <cellStyle name="Normal 2 3 4" xfId="305"/>
    <cellStyle name="Normal 2 3 4 10" xfId="10353"/>
    <cellStyle name="Normal 2 3 4 2" xfId="420"/>
    <cellStyle name="Normal 2 3 4 2 2" xfId="657"/>
    <cellStyle name="Normal 2 3 4 2 2 2" xfId="4560"/>
    <cellStyle name="Normal 2 3 4 2 2 2 2" xfId="8906"/>
    <cellStyle name="Normal 2 3 4 2 2 3" xfId="6735"/>
    <cellStyle name="Normal 2 3 4 2 3" xfId="876"/>
    <cellStyle name="Normal 2 3 4 2 3 2" xfId="4770"/>
    <cellStyle name="Normal 2 3 4 2 3 2 2" xfId="9116"/>
    <cellStyle name="Normal 2 3 4 2 3 3" xfId="6945"/>
    <cellStyle name="Normal 2 3 4 2 4" xfId="4323"/>
    <cellStyle name="Normal 2 3 4 2 4 2" xfId="8669"/>
    <cellStyle name="Normal 2 3 4 2 5" xfId="6498"/>
    <cellStyle name="Normal 2 3 4 2 6" xfId="10376"/>
    <cellStyle name="Normal 2 3 4 2 7" xfId="13578"/>
    <cellStyle name="Normal 2 3 4 3" xfId="542"/>
    <cellStyle name="Normal 2 3 4 3 2" xfId="4445"/>
    <cellStyle name="Normal 2 3 4 3 2 2" xfId="8791"/>
    <cellStyle name="Normal 2 3 4 3 3" xfId="6620"/>
    <cellStyle name="Normal 2 3 4 4" xfId="875"/>
    <cellStyle name="Normal 2 3 4 4 2" xfId="4769"/>
    <cellStyle name="Normal 2 3 4 4 2 2" xfId="9115"/>
    <cellStyle name="Normal 2 3 4 4 3" xfId="6944"/>
    <cellStyle name="Normal 2 3 4 5" xfId="2227"/>
    <cellStyle name="Normal 2 3 4 5 2" xfId="5438"/>
    <cellStyle name="Normal 2 3 4 5 2 2" xfId="7267"/>
    <cellStyle name="Normal 2 3 4 5 3" xfId="4897"/>
    <cellStyle name="Normal 2 3 4 6" xfId="1704"/>
    <cellStyle name="Normal 2 3 4 7" xfId="3155"/>
    <cellStyle name="Normal 2 3 4 8" xfId="4208"/>
    <cellStyle name="Normal 2 3 4 8 2" xfId="8554"/>
    <cellStyle name="Normal 2 3 4 9" xfId="6383"/>
    <cellStyle name="Normal 2 3 5" xfId="365"/>
    <cellStyle name="Normal 2 3 5 2" xfId="602"/>
    <cellStyle name="Normal 2 3 5 2 2" xfId="4505"/>
    <cellStyle name="Normal 2 3 5 2 2 2" xfId="8851"/>
    <cellStyle name="Normal 2 3 5 2 3" xfId="6680"/>
    <cellStyle name="Normal 2 3 5 3" xfId="877"/>
    <cellStyle name="Normal 2 3 5 3 2" xfId="4771"/>
    <cellStyle name="Normal 2 3 5 3 2 2" xfId="9117"/>
    <cellStyle name="Normal 2 3 5 3 3" xfId="6946"/>
    <cellStyle name="Normal 2 3 5 4" xfId="2255"/>
    <cellStyle name="Normal 2 3 5 4 2" xfId="5466"/>
    <cellStyle name="Normal 2 3 5 4 2 2" xfId="7295"/>
    <cellStyle name="Normal 2 3 5 4 3" xfId="4873"/>
    <cellStyle name="Normal 2 3 5 5" xfId="1252"/>
    <cellStyle name="Normal 2 3 5 6" xfId="3156"/>
    <cellStyle name="Normal 2 3 5 7" xfId="4268"/>
    <cellStyle name="Normal 2 3 5 7 2" xfId="8614"/>
    <cellStyle name="Normal 2 3 5 8" xfId="6443"/>
    <cellStyle name="Normal 2 3 5 9" xfId="12008"/>
    <cellStyle name="Normal 2 3 6" xfId="484"/>
    <cellStyle name="Normal 2 3 6 2" xfId="2296"/>
    <cellStyle name="Normal 2 3 6 2 2" xfId="5505"/>
    <cellStyle name="Normal 2 3 6 2 2 2" xfId="7331"/>
    <cellStyle name="Normal 2 3 6 2 3" xfId="4918"/>
    <cellStyle name="Normal 2 3 6 3" xfId="1745"/>
    <cellStyle name="Normal 2 3 6 4" xfId="3154"/>
    <cellStyle name="Normal 2 3 6 5" xfId="4387"/>
    <cellStyle name="Normal 2 3 6 5 2" xfId="8733"/>
    <cellStyle name="Normal 2 3 6 6" xfId="6562"/>
    <cellStyle name="Normal 2 3 6 7" xfId="10765"/>
    <cellStyle name="Normal 2 3 7" xfId="870"/>
    <cellStyle name="Normal 2 3 7 2" xfId="5238"/>
    <cellStyle name="Normal 2 3 7 2 2" xfId="7171"/>
    <cellStyle name="Normal 2 3 7 3" xfId="4764"/>
    <cellStyle name="Normal 2 3 7 3 2" xfId="9110"/>
    <cellStyle name="Normal 2 3 7 4" xfId="6939"/>
    <cellStyle name="Normal 2 3 7 5" xfId="11495"/>
    <cellStyle name="Normal 2 3 8" xfId="942"/>
    <cellStyle name="Normal 2 3 8 2" xfId="5061"/>
    <cellStyle name="Normal 2 3 8 2 2" xfId="9293"/>
    <cellStyle name="Normal 2 3 8 2 3" xfId="11257"/>
    <cellStyle name="Normal 2 3 8 2 4" xfId="12080"/>
    <cellStyle name="Normal 2 3 8 3" xfId="7118"/>
    <cellStyle name="Normal 2 3 8 4" xfId="10777"/>
    <cellStyle name="Normal 2 3 8 5" xfId="10489"/>
    <cellStyle name="Normal 2 3 9" xfId="2960"/>
    <cellStyle name="Normal 2 3 9 2" xfId="6043"/>
    <cellStyle name="Normal 2 3 9 2 2" xfId="9906"/>
    <cellStyle name="Normal 2 3 9 3" xfId="7862"/>
    <cellStyle name="Normal 2 3 9 4" xfId="13598"/>
    <cellStyle name="Normal 2 3 9 5" xfId="11899"/>
    <cellStyle name="Normal 2 4" xfId="75"/>
    <cellStyle name="Normal 2 4 2" xfId="104"/>
    <cellStyle name="Normal 2 4 2 2" xfId="1200"/>
    <cellStyle name="Normal 2 4 2 3" xfId="2127"/>
    <cellStyle name="Normal 2 4 2 3 2" xfId="5342"/>
    <cellStyle name="Normal 2 4 2 3 3" xfId="4845"/>
    <cellStyle name="Normal 2 4 2 4" xfId="1592"/>
    <cellStyle name="Normal 2 4 2 5" xfId="2971"/>
    <cellStyle name="Normal 2 4 2 6" xfId="12000"/>
    <cellStyle name="Normal 2 4 3" xfId="244"/>
    <cellStyle name="Normal 2 4 3 2" xfId="1574"/>
    <cellStyle name="Normal 2 4 3 3" xfId="2204"/>
    <cellStyle name="Normal 2 4 3 3 2" xfId="5415"/>
    <cellStyle name="Normal 2 4 3 3 3" xfId="4916"/>
    <cellStyle name="Normal 2 4 3 3 3 2" xfId="9225"/>
    <cellStyle name="Normal 2 4 3 3 4" xfId="7054"/>
    <cellStyle name="Normal 2 4 3 4" xfId="1207"/>
    <cellStyle name="Normal 2 4 3 4 2" xfId="5292"/>
    <cellStyle name="Normal 2 4 3 4 2 2" xfId="9358"/>
    <cellStyle name="Normal 2 4 3 4 3" xfId="7205"/>
    <cellStyle name="Normal 2 4 3 5" xfId="2985"/>
    <cellStyle name="Normal 2 4 3 5 2" xfId="6052"/>
    <cellStyle name="Normal 2 4 3 5 2 2" xfId="9915"/>
    <cellStyle name="Normal 2 4 3 5 3" xfId="7871"/>
    <cellStyle name="Normal 2 4 3 6" xfId="12180"/>
    <cellStyle name="Normal 2 4 4" xfId="1530"/>
    <cellStyle name="Normal 2 4 5" xfId="1508"/>
    <cellStyle name="Normal 2 4 5 2" xfId="5239"/>
    <cellStyle name="Normal 2 4 5 2 2" xfId="9333"/>
    <cellStyle name="Normal 2 4 5 3" xfId="7172"/>
    <cellStyle name="Normal 2 4 6" xfId="2961"/>
    <cellStyle name="Normal 2 4 6 2" xfId="4983"/>
    <cellStyle name="Normal 2 4 6 2 2" xfId="9257"/>
    <cellStyle name="Normal 2 4 6 3" xfId="7085"/>
    <cellStyle name="Normal 2 5" xfId="157"/>
    <cellStyle name="Normal 2 5 2" xfId="1335"/>
    <cellStyle name="Normal 2 5 3" xfId="2151"/>
    <cellStyle name="Normal 2 5 3 2" xfId="5366"/>
    <cellStyle name="Normal 2 5 3 3" xfId="4848"/>
    <cellStyle name="Normal 2 5 3 3 2" xfId="9186"/>
    <cellStyle name="Normal 2 5 3 3 3" xfId="8326"/>
    <cellStyle name="Normal 2 5 3 4" xfId="11159"/>
    <cellStyle name="Normal 2 5 4" xfId="1728"/>
    <cellStyle name="Normal 2 5 4 2" xfId="12164"/>
    <cellStyle name="Normal 2 5 4 3" xfId="11280"/>
    <cellStyle name="Normal 2 5 5" xfId="3157"/>
    <cellStyle name="Normal 2 5 6" xfId="10729"/>
    <cellStyle name="Normal 2 6" xfId="245"/>
    <cellStyle name="Normal 2 6 10" xfId="6335"/>
    <cellStyle name="Normal 2 6 2" xfId="283"/>
    <cellStyle name="Normal 2 6 2 2" xfId="341"/>
    <cellStyle name="Normal 2 6 2 2 10" xfId="10251"/>
    <cellStyle name="Normal 2 6 2 2 2" xfId="456"/>
    <cellStyle name="Normal 2 6 2 2 2 2" xfId="693"/>
    <cellStyle name="Normal 2 6 2 2 2 2 2" xfId="4596"/>
    <cellStyle name="Normal 2 6 2 2 2 2 2 2" xfId="8942"/>
    <cellStyle name="Normal 2 6 2 2 2 2 3" xfId="6771"/>
    <cellStyle name="Normal 2 6 2 2 2 3" xfId="881"/>
    <cellStyle name="Normal 2 6 2 2 2 3 2" xfId="4775"/>
    <cellStyle name="Normal 2 6 2 2 2 3 2 2" xfId="9121"/>
    <cellStyle name="Normal 2 6 2 2 2 3 3" xfId="6950"/>
    <cellStyle name="Normal 2 6 2 2 2 4" xfId="4359"/>
    <cellStyle name="Normal 2 6 2 2 2 4 2" xfId="8705"/>
    <cellStyle name="Normal 2 6 2 2 2 5" xfId="6534"/>
    <cellStyle name="Normal 2 6 2 2 3" xfId="578"/>
    <cellStyle name="Normal 2 6 2 2 3 2" xfId="4481"/>
    <cellStyle name="Normal 2 6 2 2 3 2 2" xfId="8827"/>
    <cellStyle name="Normal 2 6 2 2 3 3" xfId="6656"/>
    <cellStyle name="Normal 2 6 2 2 4" xfId="880"/>
    <cellStyle name="Normal 2 6 2 2 4 2" xfId="4774"/>
    <cellStyle name="Normal 2 6 2 2 4 2 2" xfId="9120"/>
    <cellStyle name="Normal 2 6 2 2 4 3" xfId="6949"/>
    <cellStyle name="Normal 2 6 2 2 5" xfId="2246"/>
    <cellStyle name="Normal 2 6 2 2 5 2" xfId="5457"/>
    <cellStyle name="Normal 2 6 2 2 5 2 2" xfId="7286"/>
    <cellStyle name="Normal 2 6 2 2 5 3" xfId="5006"/>
    <cellStyle name="Normal 2 6 2 2 6" xfId="1535"/>
    <cellStyle name="Normal 2 6 2 2 7" xfId="3160"/>
    <cellStyle name="Normal 2 6 2 2 8" xfId="4244"/>
    <cellStyle name="Normal 2 6 2 2 8 2" xfId="8590"/>
    <cellStyle name="Normal 2 6 2 2 9" xfId="6419"/>
    <cellStyle name="Normal 2 6 2 3" xfId="400"/>
    <cellStyle name="Normal 2 6 2 3 2" xfId="637"/>
    <cellStyle name="Normal 2 6 2 3 2 2" xfId="4540"/>
    <cellStyle name="Normal 2 6 2 3 2 2 2" xfId="8886"/>
    <cellStyle name="Normal 2 6 2 3 2 3" xfId="6715"/>
    <cellStyle name="Normal 2 6 2 3 3" xfId="882"/>
    <cellStyle name="Normal 2 6 2 3 3 2" xfId="4776"/>
    <cellStyle name="Normal 2 6 2 3 3 2 2" xfId="9122"/>
    <cellStyle name="Normal 2 6 2 3 3 3" xfId="6951"/>
    <cellStyle name="Normal 2 6 2 3 4" xfId="2264"/>
    <cellStyle name="Normal 2 6 2 3 4 2" xfId="5475"/>
    <cellStyle name="Normal 2 6 2 3 4 2 2" xfId="7304"/>
    <cellStyle name="Normal 2 6 2 3 4 3" xfId="5020"/>
    <cellStyle name="Normal 2 6 2 3 5" xfId="1603"/>
    <cellStyle name="Normal 2 6 2 3 6" xfId="3161"/>
    <cellStyle name="Normal 2 6 2 3 7" xfId="4303"/>
    <cellStyle name="Normal 2 6 2 3 7 2" xfId="8649"/>
    <cellStyle name="Normal 2 6 2 3 8" xfId="6478"/>
    <cellStyle name="Normal 2 6 2 3 9" xfId="10249"/>
    <cellStyle name="Normal 2 6 2 4" xfId="522"/>
    <cellStyle name="Normal 2 6 2 4 2" xfId="4425"/>
    <cellStyle name="Normal 2 6 2 4 2 2" xfId="8771"/>
    <cellStyle name="Normal 2 6 2 4 3" xfId="6600"/>
    <cellStyle name="Normal 2 6 2 5" xfId="879"/>
    <cellStyle name="Normal 2 6 2 5 2" xfId="4773"/>
    <cellStyle name="Normal 2 6 2 5 2 2" xfId="9119"/>
    <cellStyle name="Normal 2 6 2 5 3" xfId="6948"/>
    <cellStyle name="Normal 2 6 2 6" xfId="1596"/>
    <cellStyle name="Normal 2 6 2 7" xfId="3159"/>
    <cellStyle name="Normal 2 6 2 8" xfId="4188"/>
    <cellStyle name="Normal 2 6 2 8 2" xfId="8534"/>
    <cellStyle name="Normal 2 6 2 9" xfId="6363"/>
    <cellStyle name="Normal 2 6 3" xfId="313"/>
    <cellStyle name="Normal 2 6 3 10" xfId="10776"/>
    <cellStyle name="Normal 2 6 3 2" xfId="428"/>
    <cellStyle name="Normal 2 6 3 2 2" xfId="665"/>
    <cellStyle name="Normal 2 6 3 2 2 2" xfId="4568"/>
    <cellStyle name="Normal 2 6 3 2 2 2 2" xfId="8914"/>
    <cellStyle name="Normal 2 6 3 2 2 3" xfId="6743"/>
    <cellStyle name="Normal 2 6 3 2 3" xfId="884"/>
    <cellStyle name="Normal 2 6 3 2 3 2" xfId="4778"/>
    <cellStyle name="Normal 2 6 3 2 3 2 2" xfId="9124"/>
    <cellStyle name="Normal 2 6 3 2 3 3" xfId="6953"/>
    <cellStyle name="Normal 2 6 3 2 4" xfId="2275"/>
    <cellStyle name="Normal 2 6 3 2 4 2" xfId="5485"/>
    <cellStyle name="Normal 2 6 3 2 4 2 2" xfId="7314"/>
    <cellStyle name="Normal 2 6 3 2 4 3" xfId="4896"/>
    <cellStyle name="Normal 2 6 3 2 5" xfId="1771"/>
    <cellStyle name="Normal 2 6 3 2 6" xfId="3163"/>
    <cellStyle name="Normal 2 6 3 2 7" xfId="4331"/>
    <cellStyle name="Normal 2 6 3 2 7 2" xfId="8677"/>
    <cellStyle name="Normal 2 6 3 2 8" xfId="6506"/>
    <cellStyle name="Normal 2 6 3 2 9" xfId="10791"/>
    <cellStyle name="Normal 2 6 3 3" xfId="550"/>
    <cellStyle name="Normal 2 6 3 3 2" xfId="4453"/>
    <cellStyle name="Normal 2 6 3 3 2 2" xfId="8799"/>
    <cellStyle name="Normal 2 6 3 3 3" xfId="6628"/>
    <cellStyle name="Normal 2 6 3 4" xfId="883"/>
    <cellStyle name="Normal 2 6 3 4 2" xfId="4777"/>
    <cellStyle name="Normal 2 6 3 4 2 2" xfId="9123"/>
    <cellStyle name="Normal 2 6 3 4 3" xfId="6952"/>
    <cellStyle name="Normal 2 6 3 5" xfId="2232"/>
    <cellStyle name="Normal 2 6 3 5 2" xfId="5443"/>
    <cellStyle name="Normal 2 6 3 5 2 2" xfId="7272"/>
    <cellStyle name="Normal 2 6 3 5 3" xfId="4920"/>
    <cellStyle name="Normal 2 6 3 6" xfId="1210"/>
    <cellStyle name="Normal 2 6 3 7" xfId="3162"/>
    <cellStyle name="Normal 2 6 3 8" xfId="4216"/>
    <cellStyle name="Normal 2 6 3 8 2" xfId="8562"/>
    <cellStyle name="Normal 2 6 3 9" xfId="6391"/>
    <cellStyle name="Normal 2 6 4" xfId="363"/>
    <cellStyle name="Normal 2 6 4 2" xfId="600"/>
    <cellStyle name="Normal 2 6 4 2 2" xfId="4503"/>
    <cellStyle name="Normal 2 6 4 2 2 2" xfId="8849"/>
    <cellStyle name="Normal 2 6 4 2 3" xfId="6678"/>
    <cellStyle name="Normal 2 6 4 3" xfId="885"/>
    <cellStyle name="Normal 2 6 4 3 2" xfId="4779"/>
    <cellStyle name="Normal 2 6 4 3 2 2" xfId="9125"/>
    <cellStyle name="Normal 2 6 4 3 3" xfId="6954"/>
    <cellStyle name="Normal 2 6 4 4" xfId="2253"/>
    <cellStyle name="Normal 2 6 4 4 2" xfId="5464"/>
    <cellStyle name="Normal 2 6 4 4 2 2" xfId="7293"/>
    <cellStyle name="Normal 2 6 4 4 3" xfId="4875"/>
    <cellStyle name="Normal 2 6 4 5" xfId="954"/>
    <cellStyle name="Normal 2 6 4 6" xfId="3164"/>
    <cellStyle name="Normal 2 6 4 7" xfId="4266"/>
    <cellStyle name="Normal 2 6 4 7 2" xfId="8612"/>
    <cellStyle name="Normal 2 6 4 8" xfId="6441"/>
    <cellStyle name="Normal 2 6 4 9" xfId="10443"/>
    <cellStyle name="Normal 2 6 5" xfId="494"/>
    <cellStyle name="Normal 2 6 5 2" xfId="4397"/>
    <cellStyle name="Normal 2 6 5 2 2" xfId="8743"/>
    <cellStyle name="Normal 2 6 5 3" xfId="6572"/>
    <cellStyle name="Normal 2 6 5 4" xfId="13501"/>
    <cellStyle name="Normal 2 6 5 5" xfId="12215"/>
    <cellStyle name="Normal 2 6 6" xfId="878"/>
    <cellStyle name="Normal 2 6 6 2" xfId="4772"/>
    <cellStyle name="Normal 2 6 6 2 2" xfId="9118"/>
    <cellStyle name="Normal 2 6 6 3" xfId="6947"/>
    <cellStyle name="Normal 2 6 7" xfId="985"/>
    <cellStyle name="Normal 2 6 8" xfId="3158"/>
    <cellStyle name="Normal 2 6 9" xfId="4160"/>
    <cellStyle name="Normal 2 6 9 2" xfId="8506"/>
    <cellStyle name="Normal 2 7" xfId="273"/>
    <cellStyle name="Normal 2 7 2" xfId="331"/>
    <cellStyle name="Normal 2 7 2 10" xfId="11455"/>
    <cellStyle name="Normal 2 7 2 2" xfId="446"/>
    <cellStyle name="Normal 2 7 2 2 2" xfId="683"/>
    <cellStyle name="Normal 2 7 2 2 2 2" xfId="4586"/>
    <cellStyle name="Normal 2 7 2 2 2 2 2" xfId="8932"/>
    <cellStyle name="Normal 2 7 2 2 2 3" xfId="6761"/>
    <cellStyle name="Normal 2 7 2 2 3" xfId="888"/>
    <cellStyle name="Normal 2 7 2 2 3 2" xfId="4782"/>
    <cellStyle name="Normal 2 7 2 2 3 2 2" xfId="9128"/>
    <cellStyle name="Normal 2 7 2 2 3 3" xfId="6957"/>
    <cellStyle name="Normal 2 7 2 2 4" xfId="2276"/>
    <cellStyle name="Normal 2 7 2 2 4 2" xfId="5486"/>
    <cellStyle name="Normal 2 7 2 2 4 2 2" xfId="7315"/>
    <cellStyle name="Normal 2 7 2 2 4 3" xfId="4951"/>
    <cellStyle name="Normal 2 7 2 2 5" xfId="1375"/>
    <cellStyle name="Normal 2 7 2 2 6" xfId="3167"/>
    <cellStyle name="Normal 2 7 2 2 7" xfId="4349"/>
    <cellStyle name="Normal 2 7 2 2 7 2" xfId="8695"/>
    <cellStyle name="Normal 2 7 2 2 8" xfId="6524"/>
    <cellStyle name="Normal 2 7 2 2 9" xfId="11084"/>
    <cellStyle name="Normal 2 7 2 3" xfId="568"/>
    <cellStyle name="Normal 2 7 2 3 2" xfId="4471"/>
    <cellStyle name="Normal 2 7 2 3 2 2" xfId="8817"/>
    <cellStyle name="Normal 2 7 2 3 3" xfId="6646"/>
    <cellStyle name="Normal 2 7 2 4" xfId="887"/>
    <cellStyle name="Normal 2 7 2 4 2" xfId="4781"/>
    <cellStyle name="Normal 2 7 2 4 2 2" xfId="9127"/>
    <cellStyle name="Normal 2 7 2 4 3" xfId="6956"/>
    <cellStyle name="Normal 2 7 2 5" xfId="2240"/>
    <cellStyle name="Normal 2 7 2 5 2" xfId="5451"/>
    <cellStyle name="Normal 2 7 2 5 2 2" xfId="7280"/>
    <cellStyle name="Normal 2 7 2 5 3" xfId="5016"/>
    <cellStyle name="Normal 2 7 2 6" xfId="1640"/>
    <cellStyle name="Normal 2 7 2 7" xfId="3166"/>
    <cellStyle name="Normal 2 7 2 8" xfId="4234"/>
    <cellStyle name="Normal 2 7 2 8 2" xfId="8580"/>
    <cellStyle name="Normal 2 7 2 9" xfId="6409"/>
    <cellStyle name="Normal 2 7 3" xfId="390"/>
    <cellStyle name="Normal 2 7 3 2" xfId="627"/>
    <cellStyle name="Normal 2 7 3 2 2" xfId="4530"/>
    <cellStyle name="Normal 2 7 3 2 2 2" xfId="8876"/>
    <cellStyle name="Normal 2 7 3 2 3" xfId="6705"/>
    <cellStyle name="Normal 2 7 3 3" xfId="889"/>
    <cellStyle name="Normal 2 7 3 3 2" xfId="4783"/>
    <cellStyle name="Normal 2 7 3 3 2 2" xfId="9129"/>
    <cellStyle name="Normal 2 7 3 3 3" xfId="6958"/>
    <cellStyle name="Normal 2 7 3 4" xfId="2261"/>
    <cellStyle name="Normal 2 7 3 4 2" xfId="5472"/>
    <cellStyle name="Normal 2 7 3 4 2 2" xfId="7301"/>
    <cellStyle name="Normal 2 7 3 4 3" xfId="5019"/>
    <cellStyle name="Normal 2 7 3 5" xfId="1367"/>
    <cellStyle name="Normal 2 7 3 6" xfId="3168"/>
    <cellStyle name="Normal 2 7 3 7" xfId="4293"/>
    <cellStyle name="Normal 2 7 3 7 2" xfId="8639"/>
    <cellStyle name="Normal 2 7 3 8" xfId="6468"/>
    <cellStyle name="Normal 2 7 3 9" xfId="12211"/>
    <cellStyle name="Normal 2 7 4" xfId="512"/>
    <cellStyle name="Normal 2 7 4 2" xfId="4415"/>
    <cellStyle name="Normal 2 7 4 2 2" xfId="8761"/>
    <cellStyle name="Normal 2 7 4 3" xfId="6590"/>
    <cellStyle name="Normal 2 7 5" xfId="886"/>
    <cellStyle name="Normal 2 7 5 2" xfId="2351"/>
    <cellStyle name="Normal 2 7 5 2 2" xfId="5555"/>
    <cellStyle name="Normal 2 7 5 2 2 2" xfId="7376"/>
    <cellStyle name="Normal 2 7 5 2 3" xfId="4921"/>
    <cellStyle name="Normal 2 7 5 3" xfId="1551"/>
    <cellStyle name="Normal 2 7 5 4" xfId="3169"/>
    <cellStyle name="Normal 2 7 5 5" xfId="4780"/>
    <cellStyle name="Normal 2 7 5 5 2" xfId="9126"/>
    <cellStyle name="Normal 2 7 5 6" xfId="6955"/>
    <cellStyle name="Normal 2 7 5 7" xfId="10892"/>
    <cellStyle name="Normal 2 7 6" xfId="1457"/>
    <cellStyle name="Normal 2 7 7" xfId="3165"/>
    <cellStyle name="Normal 2 7 7 2" xfId="11909"/>
    <cellStyle name="Normal 2 7 7 3" xfId="11994"/>
    <cellStyle name="Normal 2 7 8" xfId="4178"/>
    <cellStyle name="Normal 2 7 8 2" xfId="8524"/>
    <cellStyle name="Normal 2 7 9" xfId="6353"/>
    <cellStyle name="Normal 2 8" xfId="303"/>
    <cellStyle name="Normal 2 8 10" xfId="10276"/>
    <cellStyle name="Normal 2 8 2" xfId="418"/>
    <cellStyle name="Normal 2 8 2 2" xfId="655"/>
    <cellStyle name="Normal 2 8 2 2 2" xfId="4558"/>
    <cellStyle name="Normal 2 8 2 2 2 2" xfId="8904"/>
    <cellStyle name="Normal 2 8 2 2 3" xfId="6733"/>
    <cellStyle name="Normal 2 8 2 3" xfId="891"/>
    <cellStyle name="Normal 2 8 2 3 2" xfId="4785"/>
    <cellStyle name="Normal 2 8 2 3 2 2" xfId="9131"/>
    <cellStyle name="Normal 2 8 2 3 3" xfId="6960"/>
    <cellStyle name="Normal 2 8 2 4" xfId="2272"/>
    <cellStyle name="Normal 2 8 2 4 2" xfId="5483"/>
    <cellStyle name="Normal 2 8 2 4 2 2" xfId="7312"/>
    <cellStyle name="Normal 2 8 2 4 3" xfId="4964"/>
    <cellStyle name="Normal 2 8 2 5" xfId="1532"/>
    <cellStyle name="Normal 2 8 2 6" xfId="3171"/>
    <cellStyle name="Normal 2 8 2 7" xfId="4321"/>
    <cellStyle name="Normal 2 8 2 7 2" xfId="8667"/>
    <cellStyle name="Normal 2 8 2 8" xfId="6496"/>
    <cellStyle name="Normal 2 8 2 9" xfId="10805"/>
    <cellStyle name="Normal 2 8 3" xfId="540"/>
    <cellStyle name="Normal 2 8 3 2" xfId="2308"/>
    <cellStyle name="Normal 2 8 3 2 2" xfId="5513"/>
    <cellStyle name="Normal 2 8 3 2 2 2" xfId="7339"/>
    <cellStyle name="Normal 2 8 3 2 3" xfId="5018"/>
    <cellStyle name="Normal 2 8 3 3" xfId="1572"/>
    <cellStyle name="Normal 2 8 3 4" xfId="3172"/>
    <cellStyle name="Normal 2 8 3 5" xfId="4443"/>
    <cellStyle name="Normal 2 8 3 5 2" xfId="8789"/>
    <cellStyle name="Normal 2 8 3 6" xfId="6618"/>
    <cellStyle name="Normal 2 8 3 7" xfId="11330"/>
    <cellStyle name="Normal 2 8 4" xfId="890"/>
    <cellStyle name="Normal 2 8 4 2" xfId="4784"/>
    <cellStyle name="Normal 2 8 4 2 2" xfId="9130"/>
    <cellStyle name="Normal 2 8 4 3" xfId="6959"/>
    <cellStyle name="Normal 2 8 5" xfId="2225"/>
    <cellStyle name="Normal 2 8 5 2" xfId="5436"/>
    <cellStyle name="Normal 2 8 5 2 2" xfId="7265"/>
    <cellStyle name="Normal 2 8 5 3" xfId="5017"/>
    <cellStyle name="Normal 2 8 6" xfId="1345"/>
    <cellStyle name="Normal 2 8 7" xfId="3170"/>
    <cellStyle name="Normal 2 8 8" xfId="4206"/>
    <cellStyle name="Normal 2 8 8 2" xfId="8552"/>
    <cellStyle name="Normal 2 8 9" xfId="6381"/>
    <cellStyle name="Normal 2 9" xfId="59"/>
    <cellStyle name="Normal 2 9 2" xfId="482"/>
    <cellStyle name="Normal 2 9 2 2" xfId="4385"/>
    <cellStyle name="Normal 2 9 2 2 2" xfId="8731"/>
    <cellStyle name="Normal 2 9 2 3" xfId="6560"/>
    <cellStyle name="Normal 2 9 3" xfId="892"/>
    <cellStyle name="Normal 2 9 3 2" xfId="4786"/>
    <cellStyle name="Normal 2 9 3 2 2" xfId="9132"/>
    <cellStyle name="Normal 2 9 3 3" xfId="6961"/>
    <cellStyle name="Normal 2 9 4" xfId="2284"/>
    <cellStyle name="Normal 2 9 4 2" xfId="5494"/>
    <cellStyle name="Normal 2 9 4 2 2" xfId="7322"/>
    <cellStyle name="Normal 2 9 4 3" xfId="4991"/>
    <cellStyle name="Normal 2 9 5" xfId="1750"/>
    <cellStyle name="Normal 2 9 6" xfId="3173"/>
    <cellStyle name="Normal 2 9 7" xfId="4365"/>
    <cellStyle name="Normal 2 9 7 2" xfId="8711"/>
    <cellStyle name="Normal 2 9 8" xfId="6540"/>
    <cellStyle name="Normal 2 9 9" xfId="10280"/>
    <cellStyle name="Normal 20" xfId="704"/>
    <cellStyle name="Normal 20 2" xfId="1166"/>
    <cellStyle name="Normal 20 3" xfId="1627"/>
    <cellStyle name="Normal 20 4" xfId="2329"/>
    <cellStyle name="Normal 20 4 2" xfId="5534"/>
    <cellStyle name="Normal 20 4 3" xfId="4931"/>
    <cellStyle name="Normal 20 5" xfId="1195"/>
    <cellStyle name="Normal 20 6" xfId="3174"/>
    <cellStyle name="Normal 20 7" xfId="11396"/>
    <cellStyle name="Normal 20_4 - Cont allowance summary" xfId="1667"/>
    <cellStyle name="Normal 200" xfId="2515"/>
    <cellStyle name="Normal 200 2" xfId="5680"/>
    <cellStyle name="Normal 200 2 2" xfId="9543"/>
    <cellStyle name="Normal 200 3" xfId="7500"/>
    <cellStyle name="Normal 201" xfId="2516"/>
    <cellStyle name="Normal 201 2" xfId="5681"/>
    <cellStyle name="Normal 201 2 2" xfId="9544"/>
    <cellStyle name="Normal 201 3" xfId="7501"/>
    <cellStyle name="Normal 202" xfId="2501"/>
    <cellStyle name="Normal 202 2" xfId="5668"/>
    <cellStyle name="Normal 202 2 2" xfId="9531"/>
    <cellStyle name="Normal 202 3" xfId="7488"/>
    <cellStyle name="Normal 203" xfId="2517"/>
    <cellStyle name="Normal 203 2" xfId="5682"/>
    <cellStyle name="Normal 203 2 2" xfId="9545"/>
    <cellStyle name="Normal 203 3" xfId="7502"/>
    <cellStyle name="Normal 204" xfId="2485"/>
    <cellStyle name="Normal 204 2" xfId="5652"/>
    <cellStyle name="Normal 204 2 2" xfId="9515"/>
    <cellStyle name="Normal 204 3" xfId="7472"/>
    <cellStyle name="Normal 205" xfId="2429"/>
    <cellStyle name="Normal 205 2" xfId="5622"/>
    <cellStyle name="Normal 205 2 2" xfId="9485"/>
    <cellStyle name="Normal 205 3" xfId="7442"/>
    <cellStyle name="Normal 206" xfId="2496"/>
    <cellStyle name="Normal 206 2" xfId="5663"/>
    <cellStyle name="Normal 206 2 2" xfId="9526"/>
    <cellStyle name="Normal 206 3" xfId="7483"/>
    <cellStyle name="Normal 207" xfId="2505"/>
    <cellStyle name="Normal 207 2" xfId="5672"/>
    <cellStyle name="Normal 207 2 2" xfId="9535"/>
    <cellStyle name="Normal 207 3" xfId="7492"/>
    <cellStyle name="Normal 208" xfId="2277"/>
    <cellStyle name="Normal 208 2" xfId="5487"/>
    <cellStyle name="Normal 208 2 2" xfId="9409"/>
    <cellStyle name="Normal 208 3" xfId="7316"/>
    <cellStyle name="Normal 209" xfId="2233"/>
    <cellStyle name="Normal 209 2" xfId="5444"/>
    <cellStyle name="Normal 209 2 2" xfId="9403"/>
    <cellStyle name="Normal 209 3" xfId="7273"/>
    <cellStyle name="Normal 21" xfId="1651"/>
    <cellStyle name="Normal 21 2" xfId="1399"/>
    <cellStyle name="Normal 210" xfId="2512"/>
    <cellStyle name="Normal 210 2" xfId="5678"/>
    <cellStyle name="Normal 210 2 2" xfId="9541"/>
    <cellStyle name="Normal 210 3" xfId="7498"/>
    <cellStyle name="Normal 211" xfId="2490"/>
    <cellStyle name="Normal 211 2" xfId="5657"/>
    <cellStyle name="Normal 211 2 2" xfId="9520"/>
    <cellStyle name="Normal 211 3" xfId="7477"/>
    <cellStyle name="Normal 212" xfId="2273"/>
    <cellStyle name="Normal 212 2" xfId="2753"/>
    <cellStyle name="Normal 212 2 2" xfId="3274"/>
    <cellStyle name="Normal 212 2 2 2" xfId="4057"/>
    <cellStyle name="Normal 212 2 2 2 2" xfId="8473"/>
    <cellStyle name="Normal 212 2 2 2 2 2" xfId="11871"/>
    <cellStyle name="Normal 212 2 2 2 2 2 2" xfId="13472"/>
    <cellStyle name="Normal 212 2 2 2 2 2 3" xfId="13823"/>
    <cellStyle name="Normal 212 2 2 2 2 3" xfId="11062"/>
    <cellStyle name="Normal 212 2 2 2 2 3 2" xfId="13134"/>
    <cellStyle name="Normal 212 2 2 2 2 3 3" xfId="10579"/>
    <cellStyle name="Normal 212 2 2 2 2 4" xfId="12794"/>
    <cellStyle name="Normal 212 2 2 2 2 5" xfId="11232"/>
    <cellStyle name="Normal 212 2 2 2 3" xfId="8272"/>
    <cellStyle name="Normal 212 2 2 2 3 2" xfId="11700"/>
    <cellStyle name="Normal 212 2 2 2 3 2 2" xfId="13301"/>
    <cellStyle name="Normal 212 2 2 2 3 2 3" xfId="13652"/>
    <cellStyle name="Normal 212 2 2 2 3 3" xfId="12623"/>
    <cellStyle name="Normal 212 2 2 2 3 4" xfId="12293"/>
    <cellStyle name="Normal 212 2 2 2 4" xfId="10881"/>
    <cellStyle name="Normal 212 2 2 2 4 2" xfId="12962"/>
    <cellStyle name="Normal 212 2 2 2 4 3" xfId="12292"/>
    <cellStyle name="Normal 212 2 2 2 5" xfId="12458"/>
    <cellStyle name="Normal 212 2 2 2 6" xfId="11313"/>
    <cellStyle name="Normal 212 2 2 3" xfId="8394"/>
    <cellStyle name="Normal 212 2 2 3 2" xfId="11792"/>
    <cellStyle name="Normal 212 2 2 3 2 2" xfId="13393"/>
    <cellStyle name="Normal 212 2 2 3 2 3" xfId="13744"/>
    <cellStyle name="Normal 212 2 2 3 3" xfId="10983"/>
    <cellStyle name="Normal 212 2 2 3 3 2" xfId="13055"/>
    <cellStyle name="Normal 212 2 2 3 3 3" xfId="10495"/>
    <cellStyle name="Normal 212 2 2 3 4" xfId="12715"/>
    <cellStyle name="Normal 212 2 2 3 5" xfId="11349"/>
    <cellStyle name="Normal 212 2 2 4" xfId="8193"/>
    <cellStyle name="Normal 212 2 2 4 2" xfId="11621"/>
    <cellStyle name="Normal 212 2 2 4 2 2" xfId="13222"/>
    <cellStyle name="Normal 212 2 2 4 2 3" xfId="10458"/>
    <cellStyle name="Normal 212 2 2 4 3" xfId="12544"/>
    <cellStyle name="Normal 212 2 2 4 4" xfId="10849"/>
    <cellStyle name="Normal 212 2 2 5" xfId="10694"/>
    <cellStyle name="Normal 212 2 2 5 2" xfId="12881"/>
    <cellStyle name="Normal 212 2 2 5 3" xfId="11233"/>
    <cellStyle name="Normal 212 2 2 6" xfId="12379"/>
    <cellStyle name="Normal 212 2 2 7" xfId="11083"/>
    <cellStyle name="Normal 212 2 3" xfId="3928"/>
    <cellStyle name="Normal 212 2 3 2" xfId="8437"/>
    <cellStyle name="Normal 212 2 3 2 2" xfId="11835"/>
    <cellStyle name="Normal 212 2 3 2 2 2" xfId="13436"/>
    <cellStyle name="Normal 212 2 3 2 2 3" xfId="13787"/>
    <cellStyle name="Normal 212 2 3 2 3" xfId="11026"/>
    <cellStyle name="Normal 212 2 3 2 3 2" xfId="13098"/>
    <cellStyle name="Normal 212 2 3 2 3 3" xfId="13601"/>
    <cellStyle name="Normal 212 2 3 2 4" xfId="12758"/>
    <cellStyle name="Normal 212 2 3 2 5" xfId="12066"/>
    <cellStyle name="Normal 212 2 3 3" xfId="8236"/>
    <cellStyle name="Normal 212 2 3 3 2" xfId="11664"/>
    <cellStyle name="Normal 212 2 3 3 2 2" xfId="13265"/>
    <cellStyle name="Normal 212 2 3 3 2 3" xfId="13500"/>
    <cellStyle name="Normal 212 2 3 3 3" xfId="12587"/>
    <cellStyle name="Normal 212 2 3 3 4" xfId="12202"/>
    <cellStyle name="Normal 212 2 3 4" xfId="10831"/>
    <cellStyle name="Normal 212 2 3 4 2" xfId="12925"/>
    <cellStyle name="Normal 212 2 3 4 3" xfId="13536"/>
    <cellStyle name="Normal 212 2 3 5" xfId="12422"/>
    <cellStyle name="Normal 212 2 3 6" xfId="10429"/>
    <cellStyle name="Normal 212 2 4" xfId="8358"/>
    <cellStyle name="Normal 212 2 4 2" xfId="11756"/>
    <cellStyle name="Normal 212 2 4 2 2" xfId="13357"/>
    <cellStyle name="Normal 212 2 4 2 3" xfId="13708"/>
    <cellStyle name="Normal 212 2 4 3" xfId="10947"/>
    <cellStyle name="Normal 212 2 4 3 2" xfId="13019"/>
    <cellStyle name="Normal 212 2 4 3 3" xfId="11421"/>
    <cellStyle name="Normal 212 2 4 4" xfId="12679"/>
    <cellStyle name="Normal 212 2 4 5" xfId="10403"/>
    <cellStyle name="Normal 212 2 5" xfId="8157"/>
    <cellStyle name="Normal 212 2 5 2" xfId="11585"/>
    <cellStyle name="Normal 212 2 5 2 2" xfId="13186"/>
    <cellStyle name="Normal 212 2 5 2 3" xfId="12077"/>
    <cellStyle name="Normal 212 2 5 3" xfId="12508"/>
    <cellStyle name="Normal 212 2 5 4" xfId="11364"/>
    <cellStyle name="Normal 212 2 6" xfId="10599"/>
    <cellStyle name="Normal 212 2 6 2" xfId="12845"/>
    <cellStyle name="Normal 212 2 6 3" xfId="10314"/>
    <cellStyle name="Normal 212 2 7" xfId="12279"/>
    <cellStyle name="Normal 212 2 8" xfId="12104"/>
    <cellStyle name="Normal 212 3" xfId="3251"/>
    <cellStyle name="Normal 212 3 2" xfId="4040"/>
    <cellStyle name="Normal 212 3 2 2" xfId="8456"/>
    <cellStyle name="Normal 212 3 2 2 2" xfId="11854"/>
    <cellStyle name="Normal 212 3 2 2 2 2" xfId="13455"/>
    <cellStyle name="Normal 212 3 2 2 2 3" xfId="13806"/>
    <cellStyle name="Normal 212 3 2 2 3" xfId="11045"/>
    <cellStyle name="Normal 212 3 2 2 3 2" xfId="13117"/>
    <cellStyle name="Normal 212 3 2 2 3 3" xfId="10407"/>
    <cellStyle name="Normal 212 3 2 2 4" xfId="12777"/>
    <cellStyle name="Normal 212 3 2 2 5" xfId="11125"/>
    <cellStyle name="Normal 212 3 2 3" xfId="8255"/>
    <cellStyle name="Normal 212 3 2 3 2" xfId="11683"/>
    <cellStyle name="Normal 212 3 2 3 2 2" xfId="13284"/>
    <cellStyle name="Normal 212 3 2 3 2 3" xfId="13635"/>
    <cellStyle name="Normal 212 3 2 3 3" xfId="12606"/>
    <cellStyle name="Normal 212 3 2 3 4" xfId="12207"/>
    <cellStyle name="Normal 212 3 2 4" xfId="10864"/>
    <cellStyle name="Normal 212 3 2 4 2" xfId="12945"/>
    <cellStyle name="Normal 212 3 2 4 3" xfId="10916"/>
    <cellStyle name="Normal 212 3 2 5" xfId="12441"/>
    <cellStyle name="Normal 212 3 2 6" xfId="13605"/>
    <cellStyle name="Normal 212 3 3" xfId="8377"/>
    <cellStyle name="Normal 212 3 3 2" xfId="11775"/>
    <cellStyle name="Normal 212 3 3 2 2" xfId="13376"/>
    <cellStyle name="Normal 212 3 3 2 3" xfId="13727"/>
    <cellStyle name="Normal 212 3 3 3" xfId="10966"/>
    <cellStyle name="Normal 212 3 3 3 2" xfId="13038"/>
    <cellStyle name="Normal 212 3 3 3 3" xfId="13614"/>
    <cellStyle name="Normal 212 3 3 4" xfId="12698"/>
    <cellStyle name="Normal 212 3 3 5" xfId="11996"/>
    <cellStyle name="Normal 212 3 4" xfId="8176"/>
    <cellStyle name="Normal 212 3 4 2" xfId="11604"/>
    <cellStyle name="Normal 212 3 4 2 2" xfId="13205"/>
    <cellStyle name="Normal 212 3 4 2 3" xfId="11416"/>
    <cellStyle name="Normal 212 3 4 3" xfId="12527"/>
    <cellStyle name="Normal 212 3 4 4" xfId="12192"/>
    <cellStyle name="Normal 212 3 5" xfId="10676"/>
    <cellStyle name="Normal 212 3 5 2" xfId="12864"/>
    <cellStyle name="Normal 212 3 5 3" xfId="11269"/>
    <cellStyle name="Normal 212 3 6" xfId="12362"/>
    <cellStyle name="Normal 212 3 7" xfId="11469"/>
    <cellStyle name="Normal 212 4" xfId="3810"/>
    <cellStyle name="Normal 212 4 2" xfId="8410"/>
    <cellStyle name="Normal 212 4 2 2" xfId="11808"/>
    <cellStyle name="Normal 212 4 2 2 2" xfId="13409"/>
    <cellStyle name="Normal 212 4 2 2 3" xfId="13760"/>
    <cellStyle name="Normal 212 4 2 3" xfId="10999"/>
    <cellStyle name="Normal 212 4 2 3 2" xfId="13071"/>
    <cellStyle name="Normal 212 4 2 3 3" xfId="10755"/>
    <cellStyle name="Normal 212 4 2 4" xfId="12731"/>
    <cellStyle name="Normal 212 4 2 5" xfId="10788"/>
    <cellStyle name="Normal 212 4 3" xfId="8209"/>
    <cellStyle name="Normal 212 4 3 2" xfId="11637"/>
    <cellStyle name="Normal 212 4 3 2 2" xfId="13238"/>
    <cellStyle name="Normal 212 4 3 2 3" xfId="11147"/>
    <cellStyle name="Normal 212 4 3 3" xfId="12560"/>
    <cellStyle name="Normal 212 4 3 4" xfId="11262"/>
    <cellStyle name="Normal 212 4 4" xfId="10793"/>
    <cellStyle name="Normal 212 4 4 2" xfId="12898"/>
    <cellStyle name="Normal 212 4 4 3" xfId="12094"/>
    <cellStyle name="Normal 212 4 5" xfId="12395"/>
    <cellStyle name="Normal 212 4 6" xfId="10774"/>
    <cellStyle name="Normal 212 5" xfId="8332"/>
    <cellStyle name="Normal 212 5 2" xfId="11730"/>
    <cellStyle name="Normal 212 5 2 2" xfId="13331"/>
    <cellStyle name="Normal 212 5 2 3" xfId="13682"/>
    <cellStyle name="Normal 212 5 3" xfId="10921"/>
    <cellStyle name="Normal 212 5 3 2" xfId="12993"/>
    <cellStyle name="Normal 212 5 3 3" xfId="10428"/>
    <cellStyle name="Normal 212 5 4" xfId="12653"/>
    <cellStyle name="Normal 212 5 5" xfId="11388"/>
    <cellStyle name="Normal 212 6" xfId="8130"/>
    <cellStyle name="Normal 212 6 2" xfId="11559"/>
    <cellStyle name="Normal 212 6 2 2" xfId="13160"/>
    <cellStyle name="Normal 212 6 2 3" xfId="10576"/>
    <cellStyle name="Normal 212 6 3" xfId="12482"/>
    <cellStyle name="Normal 212 6 4" xfId="10764"/>
    <cellStyle name="Normal 212 7" xfId="10528"/>
    <cellStyle name="Normal 212 7 2" xfId="12819"/>
    <cellStyle name="Normal 212 7 3" xfId="12035"/>
    <cellStyle name="Normal 212 8" xfId="11103"/>
    <cellStyle name="Normal 212 9" xfId="13544"/>
    <cellStyle name="Normal 213" xfId="2520"/>
    <cellStyle name="Normal 214" xfId="2472"/>
    <cellStyle name="Normal 215" xfId="2524"/>
    <cellStyle name="Normal 216" xfId="2522"/>
    <cellStyle name="Normal 217" xfId="2455"/>
    <cellStyle name="Normal 217 2" xfId="2755"/>
    <cellStyle name="Normal 217 2 2" xfId="3276"/>
    <cellStyle name="Normal 217 2 2 2" xfId="4059"/>
    <cellStyle name="Normal 217 2 2 2 2" xfId="8475"/>
    <cellStyle name="Normal 217 2 2 2 2 2" xfId="11873"/>
    <cellStyle name="Normal 217 2 2 2 2 2 2" xfId="13474"/>
    <cellStyle name="Normal 217 2 2 2 2 2 3" xfId="13825"/>
    <cellStyle name="Normal 217 2 2 2 2 3" xfId="11064"/>
    <cellStyle name="Normal 217 2 2 2 2 3 2" xfId="13136"/>
    <cellStyle name="Normal 217 2 2 2 2 3 3" xfId="11462"/>
    <cellStyle name="Normal 217 2 2 2 2 4" xfId="12796"/>
    <cellStyle name="Normal 217 2 2 2 2 5" xfId="11970"/>
    <cellStyle name="Normal 217 2 2 2 3" xfId="8274"/>
    <cellStyle name="Normal 217 2 2 2 3 2" xfId="11702"/>
    <cellStyle name="Normal 217 2 2 2 3 2 2" xfId="13303"/>
    <cellStyle name="Normal 217 2 2 2 3 2 3" xfId="13654"/>
    <cellStyle name="Normal 217 2 2 2 3 3" xfId="12625"/>
    <cellStyle name="Normal 217 2 2 2 3 4" xfId="10449"/>
    <cellStyle name="Normal 217 2 2 2 4" xfId="10883"/>
    <cellStyle name="Normal 217 2 2 2 4 2" xfId="12964"/>
    <cellStyle name="Normal 217 2 2 2 4 3" xfId="10814"/>
    <cellStyle name="Normal 217 2 2 2 5" xfId="12460"/>
    <cellStyle name="Normal 217 2 2 2 6" xfId="13530"/>
    <cellStyle name="Normal 217 2 2 3" xfId="8396"/>
    <cellStyle name="Normal 217 2 2 3 2" xfId="11794"/>
    <cellStyle name="Normal 217 2 2 3 2 2" xfId="13395"/>
    <cellStyle name="Normal 217 2 2 3 2 3" xfId="13746"/>
    <cellStyle name="Normal 217 2 2 3 3" xfId="10985"/>
    <cellStyle name="Normal 217 2 2 3 3 2" xfId="13057"/>
    <cellStyle name="Normal 217 2 2 3 3 3" xfId="11094"/>
    <cellStyle name="Normal 217 2 2 3 4" xfId="12717"/>
    <cellStyle name="Normal 217 2 2 3 5" xfId="10475"/>
    <cellStyle name="Normal 217 2 2 4" xfId="8195"/>
    <cellStyle name="Normal 217 2 2 4 2" xfId="11623"/>
    <cellStyle name="Normal 217 2 2 4 2 2" xfId="13224"/>
    <cellStyle name="Normal 217 2 2 4 2 3" xfId="11248"/>
    <cellStyle name="Normal 217 2 2 4 3" xfId="12546"/>
    <cellStyle name="Normal 217 2 2 4 4" xfId="11128"/>
    <cellStyle name="Normal 217 2 2 5" xfId="10696"/>
    <cellStyle name="Normal 217 2 2 5 2" xfId="12883"/>
    <cellStyle name="Normal 217 2 2 5 3" xfId="11273"/>
    <cellStyle name="Normal 217 2 2 6" xfId="12381"/>
    <cellStyle name="Normal 217 2 2 7" xfId="12177"/>
    <cellStyle name="Normal 217 2 3" xfId="3930"/>
    <cellStyle name="Normal 217 2 3 2" xfId="8439"/>
    <cellStyle name="Normal 217 2 3 2 2" xfId="11837"/>
    <cellStyle name="Normal 217 2 3 2 2 2" xfId="13438"/>
    <cellStyle name="Normal 217 2 3 2 2 3" xfId="13789"/>
    <cellStyle name="Normal 217 2 3 2 3" xfId="11028"/>
    <cellStyle name="Normal 217 2 3 2 3 2" xfId="13100"/>
    <cellStyle name="Normal 217 2 3 2 3 3" xfId="11322"/>
    <cellStyle name="Normal 217 2 3 2 4" xfId="12760"/>
    <cellStyle name="Normal 217 2 3 2 5" xfId="10375"/>
    <cellStyle name="Normal 217 2 3 3" xfId="8238"/>
    <cellStyle name="Normal 217 2 3 3 2" xfId="11666"/>
    <cellStyle name="Normal 217 2 3 3 2 2" xfId="13267"/>
    <cellStyle name="Normal 217 2 3 3 2 3" xfId="10311"/>
    <cellStyle name="Normal 217 2 3 3 3" xfId="12589"/>
    <cellStyle name="Normal 217 2 3 3 4" xfId="13513"/>
    <cellStyle name="Normal 217 2 3 4" xfId="10833"/>
    <cellStyle name="Normal 217 2 3 4 2" xfId="12927"/>
    <cellStyle name="Normal 217 2 3 4 3" xfId="11175"/>
    <cellStyle name="Normal 217 2 3 5" xfId="12424"/>
    <cellStyle name="Normal 217 2 3 6" xfId="10631"/>
    <cellStyle name="Normal 217 2 4" xfId="8360"/>
    <cellStyle name="Normal 217 2 4 2" xfId="11758"/>
    <cellStyle name="Normal 217 2 4 2 2" xfId="13359"/>
    <cellStyle name="Normal 217 2 4 2 3" xfId="13710"/>
    <cellStyle name="Normal 217 2 4 3" xfId="10949"/>
    <cellStyle name="Normal 217 2 4 3 2" xfId="13021"/>
    <cellStyle name="Normal 217 2 4 3 3" xfId="11926"/>
    <cellStyle name="Normal 217 2 4 4" xfId="12681"/>
    <cellStyle name="Normal 217 2 4 5" xfId="10228"/>
    <cellStyle name="Normal 217 2 5" xfId="8159"/>
    <cellStyle name="Normal 217 2 5 2" xfId="11587"/>
    <cellStyle name="Normal 217 2 5 2 2" xfId="13188"/>
    <cellStyle name="Normal 217 2 5 2 3" xfId="11502"/>
    <cellStyle name="Normal 217 2 5 3" xfId="12510"/>
    <cellStyle name="Normal 217 2 5 4" xfId="10610"/>
    <cellStyle name="Normal 217 2 6" xfId="10601"/>
    <cellStyle name="Normal 217 2 6 2" xfId="12847"/>
    <cellStyle name="Normal 217 2 6 3" xfId="13618"/>
    <cellStyle name="Normal 217 2 7" xfId="12114"/>
    <cellStyle name="Normal 217 2 8" xfId="10454"/>
    <cellStyle name="Normal 217 3" xfId="3255"/>
    <cellStyle name="Normal 217 3 2" xfId="4042"/>
    <cellStyle name="Normal 217 3 2 2" xfId="8458"/>
    <cellStyle name="Normal 217 3 2 2 2" xfId="11856"/>
    <cellStyle name="Normal 217 3 2 2 2 2" xfId="13457"/>
    <cellStyle name="Normal 217 3 2 2 2 3" xfId="13808"/>
    <cellStyle name="Normal 217 3 2 2 3" xfId="11047"/>
    <cellStyle name="Normal 217 3 2 2 3 2" xfId="13119"/>
    <cellStyle name="Normal 217 3 2 2 3 3" xfId="11385"/>
    <cellStyle name="Normal 217 3 2 2 4" xfId="12779"/>
    <cellStyle name="Normal 217 3 2 2 5" xfId="10392"/>
    <cellStyle name="Normal 217 3 2 3" xfId="8257"/>
    <cellStyle name="Normal 217 3 2 3 2" xfId="11685"/>
    <cellStyle name="Normal 217 3 2 3 2 2" xfId="13286"/>
    <cellStyle name="Normal 217 3 2 3 2 3" xfId="13637"/>
    <cellStyle name="Normal 217 3 2 3 3" xfId="12608"/>
    <cellStyle name="Normal 217 3 2 3 4" xfId="13553"/>
    <cellStyle name="Normal 217 3 2 4" xfId="10866"/>
    <cellStyle name="Normal 217 3 2 4 2" xfId="12947"/>
    <cellStyle name="Normal 217 3 2 4 3" xfId="10355"/>
    <cellStyle name="Normal 217 3 2 5" xfId="12443"/>
    <cellStyle name="Normal 217 3 2 6" xfId="11362"/>
    <cellStyle name="Normal 217 3 3" xfId="8379"/>
    <cellStyle name="Normal 217 3 3 2" xfId="11777"/>
    <cellStyle name="Normal 217 3 3 2 2" xfId="13378"/>
    <cellStyle name="Normal 217 3 3 2 3" xfId="13729"/>
    <cellStyle name="Normal 217 3 3 3" xfId="10968"/>
    <cellStyle name="Normal 217 3 3 3 2" xfId="13040"/>
    <cellStyle name="Normal 217 3 3 3 3" xfId="11279"/>
    <cellStyle name="Normal 217 3 3 4" xfId="12700"/>
    <cellStyle name="Normal 217 3 3 5" xfId="11473"/>
    <cellStyle name="Normal 217 3 4" xfId="8178"/>
    <cellStyle name="Normal 217 3 4 2" xfId="11606"/>
    <cellStyle name="Normal 217 3 4 2 2" xfId="13207"/>
    <cellStyle name="Normal 217 3 4 2 3" xfId="13561"/>
    <cellStyle name="Normal 217 3 4 3" xfId="12529"/>
    <cellStyle name="Normal 217 3 4 4" xfId="11361"/>
    <cellStyle name="Normal 217 3 5" xfId="10678"/>
    <cellStyle name="Normal 217 3 5 2" xfId="12866"/>
    <cellStyle name="Normal 217 3 5 3" xfId="10386"/>
    <cellStyle name="Normal 217 3 6" xfId="12364"/>
    <cellStyle name="Normal 217 3 7" xfId="10368"/>
    <cellStyle name="Normal 217 4" xfId="3859"/>
    <cellStyle name="Normal 217 4 2" xfId="8422"/>
    <cellStyle name="Normal 217 4 2 2" xfId="11820"/>
    <cellStyle name="Normal 217 4 2 2 2" xfId="13421"/>
    <cellStyle name="Normal 217 4 2 2 3" xfId="13772"/>
    <cellStyle name="Normal 217 4 2 3" xfId="11011"/>
    <cellStyle name="Normal 217 4 2 3 2" xfId="13083"/>
    <cellStyle name="Normal 217 4 2 3 3" xfId="12075"/>
    <cellStyle name="Normal 217 4 2 4" xfId="12743"/>
    <cellStyle name="Normal 217 4 2 5" xfId="12249"/>
    <cellStyle name="Normal 217 4 3" xfId="8221"/>
    <cellStyle name="Normal 217 4 3 2" xfId="11649"/>
    <cellStyle name="Normal 217 4 3 2 2" xfId="13250"/>
    <cellStyle name="Normal 217 4 3 2 3" xfId="13534"/>
    <cellStyle name="Normal 217 4 3 3" xfId="12572"/>
    <cellStyle name="Normal 217 4 3 4" xfId="11116"/>
    <cellStyle name="Normal 217 4 4" xfId="10809"/>
    <cellStyle name="Normal 217 4 4 2" xfId="12910"/>
    <cellStyle name="Normal 217 4 4 3" xfId="12234"/>
    <cellStyle name="Normal 217 4 5" xfId="12407"/>
    <cellStyle name="Normal 217 4 6" xfId="10406"/>
    <cellStyle name="Normal 217 5" xfId="8343"/>
    <cellStyle name="Normal 217 5 2" xfId="11741"/>
    <cellStyle name="Normal 217 5 2 2" xfId="13342"/>
    <cellStyle name="Normal 217 5 2 3" xfId="13693"/>
    <cellStyle name="Normal 217 5 3" xfId="10932"/>
    <cellStyle name="Normal 217 5 3 2" xfId="13004"/>
    <cellStyle name="Normal 217 5 3 3" xfId="11158"/>
    <cellStyle name="Normal 217 5 4" xfId="12664"/>
    <cellStyle name="Normal 217 5 5" xfId="13537"/>
    <cellStyle name="Normal 217 6" xfId="8142"/>
    <cellStyle name="Normal 217 6 2" xfId="11570"/>
    <cellStyle name="Normal 217 6 2 2" xfId="13171"/>
    <cellStyle name="Normal 217 6 2 3" xfId="13526"/>
    <cellStyle name="Normal 217 6 3" xfId="12493"/>
    <cellStyle name="Normal 217 6 4" xfId="10334"/>
    <cellStyle name="Normal 217 7" xfId="10557"/>
    <cellStyle name="Normal 217 7 2" xfId="12830"/>
    <cellStyle name="Normal 217 7 3" xfId="10572"/>
    <cellStyle name="Normal 217 8" xfId="10239"/>
    <cellStyle name="Normal 217 9" xfId="12208"/>
    <cellStyle name="Normal 218" xfId="2422"/>
    <cellStyle name="Normal 218 2" xfId="2754"/>
    <cellStyle name="Normal 218 2 2" xfId="3275"/>
    <cellStyle name="Normal 218 2 2 2" xfId="4058"/>
    <cellStyle name="Normal 218 2 2 2 2" xfId="8474"/>
    <cellStyle name="Normal 218 2 2 2 2 2" xfId="11872"/>
    <cellStyle name="Normal 218 2 2 2 2 2 2" xfId="13473"/>
    <cellStyle name="Normal 218 2 2 2 2 2 3" xfId="13824"/>
    <cellStyle name="Normal 218 2 2 2 2 3" xfId="11063"/>
    <cellStyle name="Normal 218 2 2 2 2 3 2" xfId="13135"/>
    <cellStyle name="Normal 218 2 2 2 2 3 3" xfId="10652"/>
    <cellStyle name="Normal 218 2 2 2 2 4" xfId="12795"/>
    <cellStyle name="Normal 218 2 2 2 2 5" xfId="10727"/>
    <cellStyle name="Normal 218 2 2 2 3" xfId="8273"/>
    <cellStyle name="Normal 218 2 2 2 3 2" xfId="11701"/>
    <cellStyle name="Normal 218 2 2 2 3 2 2" xfId="13302"/>
    <cellStyle name="Normal 218 2 2 2 3 2 3" xfId="13653"/>
    <cellStyle name="Normal 218 2 2 2 3 3" xfId="12624"/>
    <cellStyle name="Normal 218 2 2 2 3 4" xfId="11938"/>
    <cellStyle name="Normal 218 2 2 2 4" xfId="10882"/>
    <cellStyle name="Normal 218 2 2 2 4 2" xfId="12963"/>
    <cellStyle name="Normal 218 2 2 2 4 3" xfId="11956"/>
    <cellStyle name="Normal 218 2 2 2 5" xfId="12459"/>
    <cellStyle name="Normal 218 2 2 2 6" xfId="10321"/>
    <cellStyle name="Normal 218 2 2 3" xfId="8395"/>
    <cellStyle name="Normal 218 2 2 3 2" xfId="11793"/>
    <cellStyle name="Normal 218 2 2 3 2 2" xfId="13394"/>
    <cellStyle name="Normal 218 2 2 3 2 3" xfId="13745"/>
    <cellStyle name="Normal 218 2 2 3 3" xfId="10984"/>
    <cellStyle name="Normal 218 2 2 3 3 2" xfId="13056"/>
    <cellStyle name="Normal 218 2 2 3 3 3" xfId="13596"/>
    <cellStyle name="Normal 218 2 2 3 4" xfId="12716"/>
    <cellStyle name="Normal 218 2 2 3 5" xfId="13593"/>
    <cellStyle name="Normal 218 2 2 4" xfId="8194"/>
    <cellStyle name="Normal 218 2 2 4 2" xfId="11622"/>
    <cellStyle name="Normal 218 2 2 4 2 2" xfId="13223"/>
    <cellStyle name="Normal 218 2 2 4 2 3" xfId="11168"/>
    <cellStyle name="Normal 218 2 2 4 3" xfId="12545"/>
    <cellStyle name="Normal 218 2 2 4 4" xfId="10241"/>
    <cellStyle name="Normal 218 2 2 5" xfId="10695"/>
    <cellStyle name="Normal 218 2 2 5 2" xfId="12882"/>
    <cellStyle name="Normal 218 2 2 5 3" xfId="12300"/>
    <cellStyle name="Normal 218 2 2 6" xfId="12380"/>
    <cellStyle name="Normal 218 2 2 7" xfId="13560"/>
    <cellStyle name="Normal 218 2 3" xfId="3929"/>
    <cellStyle name="Normal 218 2 3 2" xfId="8438"/>
    <cellStyle name="Normal 218 2 3 2 2" xfId="11836"/>
    <cellStyle name="Normal 218 2 3 2 2 2" xfId="13437"/>
    <cellStyle name="Normal 218 2 3 2 2 3" xfId="13788"/>
    <cellStyle name="Normal 218 2 3 2 3" xfId="11027"/>
    <cellStyle name="Normal 218 2 3 2 3 2" xfId="13099"/>
    <cellStyle name="Normal 218 2 3 2 3 3" xfId="11230"/>
    <cellStyle name="Normal 218 2 3 2 4" xfId="12759"/>
    <cellStyle name="Normal 218 2 3 2 5" xfId="11111"/>
    <cellStyle name="Normal 218 2 3 3" xfId="8237"/>
    <cellStyle name="Normal 218 2 3 3 2" xfId="11665"/>
    <cellStyle name="Normal 218 2 3 3 2 2" xfId="13266"/>
    <cellStyle name="Normal 218 2 3 3 2 3" xfId="12003"/>
    <cellStyle name="Normal 218 2 3 3 3" xfId="12588"/>
    <cellStyle name="Normal 218 2 3 3 4" xfId="11406"/>
    <cellStyle name="Normal 218 2 3 4" xfId="10832"/>
    <cellStyle name="Normal 218 2 3 4 2" xfId="12926"/>
    <cellStyle name="Normal 218 2 3 4 3" xfId="13502"/>
    <cellStyle name="Normal 218 2 3 5" xfId="12423"/>
    <cellStyle name="Normal 218 2 3 6" xfId="12081"/>
    <cellStyle name="Normal 218 2 4" xfId="8359"/>
    <cellStyle name="Normal 218 2 4 2" xfId="11757"/>
    <cellStyle name="Normal 218 2 4 2 2" xfId="13358"/>
    <cellStyle name="Normal 218 2 4 2 3" xfId="13709"/>
    <cellStyle name="Normal 218 2 4 3" xfId="10948"/>
    <cellStyle name="Normal 218 2 4 3 2" xfId="13020"/>
    <cellStyle name="Normal 218 2 4 3 3" xfId="10813"/>
    <cellStyle name="Normal 218 2 4 4" xfId="12680"/>
    <cellStyle name="Normal 218 2 4 5" xfId="11418"/>
    <cellStyle name="Normal 218 2 5" xfId="8158"/>
    <cellStyle name="Normal 218 2 5 2" xfId="11586"/>
    <cellStyle name="Normal 218 2 5 2 2" xfId="13187"/>
    <cellStyle name="Normal 218 2 5 2 3" xfId="10231"/>
    <cellStyle name="Normal 218 2 5 3" xfId="12509"/>
    <cellStyle name="Normal 218 2 5 4" xfId="12176"/>
    <cellStyle name="Normal 218 2 6" xfId="10600"/>
    <cellStyle name="Normal 218 2 6 2" xfId="12846"/>
    <cellStyle name="Normal 218 2 6 3" xfId="10439"/>
    <cellStyle name="Normal 218 2 7" xfId="12251"/>
    <cellStyle name="Normal 218 2 8" xfId="13507"/>
    <cellStyle name="Normal 218 3" xfId="3254"/>
    <cellStyle name="Normal 218 3 2" xfId="4041"/>
    <cellStyle name="Normal 218 3 2 2" xfId="8457"/>
    <cellStyle name="Normal 218 3 2 2 2" xfId="11855"/>
    <cellStyle name="Normal 218 3 2 2 2 2" xfId="13456"/>
    <cellStyle name="Normal 218 3 2 2 2 3" xfId="13807"/>
    <cellStyle name="Normal 218 3 2 2 3" xfId="11046"/>
    <cellStyle name="Normal 218 3 2 2 3 2" xfId="13118"/>
    <cellStyle name="Normal 218 3 2 2 3 3" xfId="10411"/>
    <cellStyle name="Normal 218 3 2 2 4" xfId="12778"/>
    <cellStyle name="Normal 218 3 2 2 5" xfId="11496"/>
    <cellStyle name="Normal 218 3 2 3" xfId="8256"/>
    <cellStyle name="Normal 218 3 2 3 2" xfId="11684"/>
    <cellStyle name="Normal 218 3 2 3 2 2" xfId="13285"/>
    <cellStyle name="Normal 218 3 2 3 2 3" xfId="13636"/>
    <cellStyle name="Normal 218 3 2 3 3" xfId="12607"/>
    <cellStyle name="Normal 218 3 2 3 4" xfId="13545"/>
    <cellStyle name="Normal 218 3 2 4" xfId="10865"/>
    <cellStyle name="Normal 218 3 2 4 2" xfId="12946"/>
    <cellStyle name="Normal 218 3 2 4 3" xfId="10611"/>
    <cellStyle name="Normal 218 3 2 5" xfId="12442"/>
    <cellStyle name="Normal 218 3 2 6" xfId="11906"/>
    <cellStyle name="Normal 218 3 3" xfId="8378"/>
    <cellStyle name="Normal 218 3 3 2" xfId="11776"/>
    <cellStyle name="Normal 218 3 3 2 2" xfId="13377"/>
    <cellStyle name="Normal 218 3 3 2 3" xfId="13728"/>
    <cellStyle name="Normal 218 3 3 3" xfId="10967"/>
    <cellStyle name="Normal 218 3 3 3 2" xfId="13039"/>
    <cellStyle name="Normal 218 3 3 3 3" xfId="10737"/>
    <cellStyle name="Normal 218 3 3 4" xfId="12699"/>
    <cellStyle name="Normal 218 3 3 5" xfId="10767"/>
    <cellStyle name="Normal 218 3 4" xfId="8177"/>
    <cellStyle name="Normal 218 3 4 2" xfId="11605"/>
    <cellStyle name="Normal 218 3 4 2 2" xfId="13206"/>
    <cellStyle name="Normal 218 3 4 2 3" xfId="12223"/>
    <cellStyle name="Normal 218 3 4 3" xfId="12528"/>
    <cellStyle name="Normal 218 3 4 4" xfId="11506"/>
    <cellStyle name="Normal 218 3 5" xfId="10677"/>
    <cellStyle name="Normal 218 3 5 2" xfId="12865"/>
    <cellStyle name="Normal 218 3 5 3" xfId="10450"/>
    <cellStyle name="Normal 218 3 6" xfId="12363"/>
    <cellStyle name="Normal 218 3 7" xfId="10501"/>
    <cellStyle name="Normal 218 4" xfId="3849"/>
    <cellStyle name="Normal 218 4 2" xfId="8416"/>
    <cellStyle name="Normal 218 4 2 2" xfId="11814"/>
    <cellStyle name="Normal 218 4 2 2 2" xfId="13415"/>
    <cellStyle name="Normal 218 4 2 2 3" xfId="13766"/>
    <cellStyle name="Normal 218 4 2 3" xfId="11005"/>
    <cellStyle name="Normal 218 4 2 3 2" xfId="13077"/>
    <cellStyle name="Normal 218 4 2 3 3" xfId="10535"/>
    <cellStyle name="Normal 218 4 2 4" xfId="12737"/>
    <cellStyle name="Normal 218 4 2 5" xfId="11937"/>
    <cellStyle name="Normal 218 4 3" xfId="8215"/>
    <cellStyle name="Normal 218 4 3 2" xfId="11643"/>
    <cellStyle name="Normal 218 4 3 2 2" xfId="13244"/>
    <cellStyle name="Normal 218 4 3 2 3" xfId="10746"/>
    <cellStyle name="Normal 218 4 3 3" xfId="12566"/>
    <cellStyle name="Normal 218 4 3 4" xfId="10268"/>
    <cellStyle name="Normal 218 4 4" xfId="10802"/>
    <cellStyle name="Normal 218 4 4 2" xfId="12904"/>
    <cellStyle name="Normal 218 4 4 3" xfId="10214"/>
    <cellStyle name="Normal 218 4 5" xfId="12401"/>
    <cellStyle name="Normal 218 4 6" xfId="12165"/>
    <cellStyle name="Normal 218 5" xfId="8337"/>
    <cellStyle name="Normal 218 5 2" xfId="11735"/>
    <cellStyle name="Normal 218 5 2 2" xfId="13336"/>
    <cellStyle name="Normal 218 5 2 3" xfId="13687"/>
    <cellStyle name="Normal 218 5 3" xfId="10926"/>
    <cellStyle name="Normal 218 5 3 2" xfId="12998"/>
    <cellStyle name="Normal 218 5 3 3" xfId="11377"/>
    <cellStyle name="Normal 218 5 4" xfId="12658"/>
    <cellStyle name="Normal 218 5 5" xfId="12212"/>
    <cellStyle name="Normal 218 6" xfId="8136"/>
    <cellStyle name="Normal 218 6 2" xfId="11564"/>
    <cellStyle name="Normal 218 6 2 2" xfId="13165"/>
    <cellStyle name="Normal 218 6 2 3" xfId="11390"/>
    <cellStyle name="Normal 218 6 3" xfId="12487"/>
    <cellStyle name="Normal 218 6 4" xfId="10281"/>
    <cellStyle name="Normal 218 7" xfId="10547"/>
    <cellStyle name="Normal 218 7 2" xfId="12824"/>
    <cellStyle name="Normal 218 7 3" xfId="12107"/>
    <cellStyle name="Normal 218 8" xfId="12306"/>
    <cellStyle name="Normal 218 9" xfId="10563"/>
    <cellStyle name="Normal 219" xfId="2525"/>
    <cellStyle name="Normal 22" xfId="1533"/>
    <cellStyle name="Normal 22 2" xfId="1014"/>
    <cellStyle name="Normal 220" xfId="2550"/>
    <cellStyle name="Normal 221" xfId="2555"/>
    <cellStyle name="Normal 222" xfId="2553"/>
    <cellStyle name="Normal 223" xfId="2535"/>
    <cellStyle name="Normal 223 2" xfId="5694"/>
    <cellStyle name="Normal 223 2 2" xfId="9557"/>
    <cellStyle name="Normal 223 3" xfId="7514"/>
    <cellStyle name="Normal 224" xfId="2552"/>
    <cellStyle name="Normal 224 2" xfId="5707"/>
    <cellStyle name="Normal 224 2 2" xfId="9570"/>
    <cellStyle name="Normal 224 3" xfId="7527"/>
    <cellStyle name="Normal 225" xfId="2546"/>
    <cellStyle name="Normal 225 2" xfId="5703"/>
    <cellStyle name="Normal 225 2 2" xfId="9566"/>
    <cellStyle name="Normal 225 3" xfId="7523"/>
    <cellStyle name="Normal 226" xfId="2530"/>
    <cellStyle name="Normal 226 2" xfId="5689"/>
    <cellStyle name="Normal 226 2 2" xfId="9552"/>
    <cellStyle name="Normal 226 3" xfId="7509"/>
    <cellStyle name="Normal 227" xfId="2548"/>
    <cellStyle name="Normal 227 2" xfId="5704"/>
    <cellStyle name="Normal 227 2 2" xfId="9567"/>
    <cellStyle name="Normal 227 3" xfId="7524"/>
    <cellStyle name="Normal 228" xfId="2556"/>
    <cellStyle name="Normal 228 2" xfId="5709"/>
    <cellStyle name="Normal 228 2 2" xfId="9572"/>
    <cellStyle name="Normal 228 3" xfId="7529"/>
    <cellStyle name="Normal 229" xfId="2554"/>
    <cellStyle name="Normal 229 2" xfId="5708"/>
    <cellStyle name="Normal 229 2 2" xfId="9571"/>
    <cellStyle name="Normal 229 3" xfId="7528"/>
    <cellStyle name="Normal 23" xfId="1493"/>
    <cellStyle name="Normal 23 2" xfId="1042"/>
    <cellStyle name="Normal 230" xfId="2538"/>
    <cellStyle name="Normal 230 2" xfId="5697"/>
    <cellStyle name="Normal 230 2 2" xfId="9560"/>
    <cellStyle name="Normal 230 3" xfId="7517"/>
    <cellStyle name="Normal 231" xfId="2533"/>
    <cellStyle name="Normal 231 2" xfId="5692"/>
    <cellStyle name="Normal 231 2 2" xfId="9555"/>
    <cellStyle name="Normal 231 3" xfId="7512"/>
    <cellStyle name="Normal 232" xfId="2527"/>
    <cellStyle name="Normal 232 2" xfId="5686"/>
    <cellStyle name="Normal 232 2 2" xfId="9549"/>
    <cellStyle name="Normal 232 3" xfId="7506"/>
    <cellStyle name="Normal 233" xfId="2551"/>
    <cellStyle name="Normal 233 2" xfId="5706"/>
    <cellStyle name="Normal 233 2 2" xfId="9569"/>
    <cellStyle name="Normal 233 3" xfId="7526"/>
    <cellStyle name="Normal 234" xfId="2537"/>
    <cellStyle name="Normal 234 2" xfId="5696"/>
    <cellStyle name="Normal 234 2 2" xfId="9559"/>
    <cellStyle name="Normal 234 3" xfId="7516"/>
    <cellStyle name="Normal 235" xfId="2545"/>
    <cellStyle name="Normal 235 2" xfId="5702"/>
    <cellStyle name="Normal 235 2 2" xfId="9565"/>
    <cellStyle name="Normal 235 3" xfId="7522"/>
    <cellStyle name="Normal 236" xfId="2421"/>
    <cellStyle name="Normal 236 2" xfId="2640"/>
    <cellStyle name="Normal 236 2 2" xfId="2757"/>
    <cellStyle name="Normal 236 2 2 2" xfId="3277"/>
    <cellStyle name="Normal 236 2 2 2 2" xfId="4060"/>
    <cellStyle name="Normal 236 2 2 2 2 2" xfId="8476"/>
    <cellStyle name="Normal 236 2 2 2 2 2 2" xfId="11874"/>
    <cellStyle name="Normal 236 2 2 2 2 2 2 2" xfId="13475"/>
    <cellStyle name="Normal 236 2 2 2 2 2 2 3" xfId="13826"/>
    <cellStyle name="Normal 236 2 2 2 2 2 3" xfId="11065"/>
    <cellStyle name="Normal 236 2 2 2 2 2 3 2" xfId="13137"/>
    <cellStyle name="Normal 236 2 2 2 2 2 3 3" xfId="11412"/>
    <cellStyle name="Normal 236 2 2 2 2 2 4" xfId="12797"/>
    <cellStyle name="Normal 236 2 2 2 2 2 5" xfId="10852"/>
    <cellStyle name="Normal 236 2 2 2 2 3" xfId="8275"/>
    <cellStyle name="Normal 236 2 2 2 2 3 2" xfId="11703"/>
    <cellStyle name="Normal 236 2 2 2 2 3 2 2" xfId="13304"/>
    <cellStyle name="Normal 236 2 2 2 2 3 2 3" xfId="13655"/>
    <cellStyle name="Normal 236 2 2 2 2 3 3" xfId="12626"/>
    <cellStyle name="Normal 236 2 2 2 2 3 4" xfId="11164"/>
    <cellStyle name="Normal 236 2 2 2 2 4" xfId="10884"/>
    <cellStyle name="Normal 236 2 2 2 2 4 2" xfId="12965"/>
    <cellStyle name="Normal 236 2 2 2 2 4 3" xfId="10704"/>
    <cellStyle name="Normal 236 2 2 2 2 5" xfId="12461"/>
    <cellStyle name="Normal 236 2 2 2 2 6" xfId="10338"/>
    <cellStyle name="Normal 236 2 2 2 3" xfId="8397"/>
    <cellStyle name="Normal 236 2 2 2 3 2" xfId="11795"/>
    <cellStyle name="Normal 236 2 2 2 3 2 2" xfId="13396"/>
    <cellStyle name="Normal 236 2 2 2 3 2 3" xfId="13747"/>
    <cellStyle name="Normal 236 2 2 2 3 3" xfId="10986"/>
    <cellStyle name="Normal 236 2 2 2 3 3 2" xfId="13058"/>
    <cellStyle name="Normal 236 2 2 2 3 3 3" xfId="12334"/>
    <cellStyle name="Normal 236 2 2 2 3 4" xfId="12718"/>
    <cellStyle name="Normal 236 2 2 2 3 5" xfId="11914"/>
    <cellStyle name="Normal 236 2 2 2 4" xfId="8196"/>
    <cellStyle name="Normal 236 2 2 2 4 2" xfId="11624"/>
    <cellStyle name="Normal 236 2 2 2 4 2 2" xfId="13225"/>
    <cellStyle name="Normal 236 2 2 2 4 2 3" xfId="11479"/>
    <cellStyle name="Normal 236 2 2 2 4 3" xfId="12547"/>
    <cellStyle name="Normal 236 2 2 2 4 4" xfId="11131"/>
    <cellStyle name="Normal 236 2 2 2 5" xfId="10697"/>
    <cellStyle name="Normal 236 2 2 2 5 2" xfId="12884"/>
    <cellStyle name="Normal 236 2 2 2 5 3" xfId="10216"/>
    <cellStyle name="Normal 236 2 2 2 6" xfId="12382"/>
    <cellStyle name="Normal 236 2 2 2 7" xfId="10730"/>
    <cellStyle name="Normal 236 2 2 3" xfId="3931"/>
    <cellStyle name="Normal 236 2 2 3 2" xfId="8440"/>
    <cellStyle name="Normal 236 2 2 3 2 2" xfId="11838"/>
    <cellStyle name="Normal 236 2 2 3 2 2 2" xfId="13439"/>
    <cellStyle name="Normal 236 2 2 3 2 2 3" xfId="13790"/>
    <cellStyle name="Normal 236 2 2 3 2 3" xfId="11029"/>
    <cellStyle name="Normal 236 2 2 3 2 3 2" xfId="13101"/>
    <cellStyle name="Normal 236 2 2 3 2 3 3" xfId="10419"/>
    <cellStyle name="Normal 236 2 2 3 2 4" xfId="12761"/>
    <cellStyle name="Normal 236 2 2 3 2 5" xfId="10536"/>
    <cellStyle name="Normal 236 2 2 3 3" xfId="8239"/>
    <cellStyle name="Normal 236 2 2 3 3 2" xfId="11667"/>
    <cellStyle name="Normal 236 2 2 3 3 2 2" xfId="13268"/>
    <cellStyle name="Normal 236 2 2 3 3 2 3" xfId="13619"/>
    <cellStyle name="Normal 236 2 2 3 3 3" xfId="12590"/>
    <cellStyle name="Normal 236 2 2 3 3 4" xfId="11948"/>
    <cellStyle name="Normal 236 2 2 3 4" xfId="10834"/>
    <cellStyle name="Normal 236 2 2 3 4 2" xfId="12928"/>
    <cellStyle name="Normal 236 2 2 3 4 3" xfId="11089"/>
    <cellStyle name="Normal 236 2 2 3 5" xfId="12425"/>
    <cellStyle name="Normal 236 2 2 3 6" xfId="10206"/>
    <cellStyle name="Normal 236 2 2 4" xfId="8361"/>
    <cellStyle name="Normal 236 2 2 4 2" xfId="11759"/>
    <cellStyle name="Normal 236 2 2 4 2 2" xfId="13360"/>
    <cellStyle name="Normal 236 2 2 4 2 3" xfId="13711"/>
    <cellStyle name="Normal 236 2 2 4 3" xfId="10950"/>
    <cellStyle name="Normal 236 2 2 4 3 2" xfId="13022"/>
    <cellStyle name="Normal 236 2 2 4 3 3" xfId="11119"/>
    <cellStyle name="Normal 236 2 2 4 4" xfId="12682"/>
    <cellStyle name="Normal 236 2 2 4 5" xfId="12348"/>
    <cellStyle name="Normal 236 2 2 5" xfId="8160"/>
    <cellStyle name="Normal 236 2 2 5 2" xfId="11588"/>
    <cellStyle name="Normal 236 2 2 5 2 2" xfId="13189"/>
    <cellStyle name="Normal 236 2 2 5 2 3" xfId="11969"/>
    <cellStyle name="Normal 236 2 2 5 3" xfId="12511"/>
    <cellStyle name="Normal 236 2 2 5 4" xfId="12157"/>
    <cellStyle name="Normal 236 2 2 6" xfId="10603"/>
    <cellStyle name="Normal 236 2 2 6 2" xfId="12848"/>
    <cellStyle name="Normal 236 2 2 6 3" xfId="10360"/>
    <cellStyle name="Normal 236 2 2 7" xfId="10632"/>
    <cellStyle name="Normal 236 2 2 8" xfId="11145"/>
    <cellStyle name="Normal 236 2 3" xfId="3256"/>
    <cellStyle name="Normal 236 2 3 2" xfId="4043"/>
    <cellStyle name="Normal 236 2 3 2 2" xfId="8459"/>
    <cellStyle name="Normal 236 2 3 2 2 2" xfId="11857"/>
    <cellStyle name="Normal 236 2 3 2 2 2 2" xfId="13458"/>
    <cellStyle name="Normal 236 2 3 2 2 2 3" xfId="13809"/>
    <cellStyle name="Normal 236 2 3 2 2 3" xfId="11048"/>
    <cellStyle name="Normal 236 2 3 2 2 3 2" xfId="13120"/>
    <cellStyle name="Normal 236 2 3 2 2 3 3" xfId="11310"/>
    <cellStyle name="Normal 236 2 3 2 2 4" xfId="12780"/>
    <cellStyle name="Normal 236 2 3 2 2 5" xfId="13564"/>
    <cellStyle name="Normal 236 2 3 2 3" xfId="8258"/>
    <cellStyle name="Normal 236 2 3 2 3 2" xfId="11686"/>
    <cellStyle name="Normal 236 2 3 2 3 2 2" xfId="13287"/>
    <cellStyle name="Normal 236 2 3 2 3 2 3" xfId="13638"/>
    <cellStyle name="Normal 236 2 3 2 3 3" xfId="12609"/>
    <cellStyle name="Normal 236 2 3 2 3 4" xfId="10530"/>
    <cellStyle name="Normal 236 2 3 2 4" xfId="10867"/>
    <cellStyle name="Normal 236 2 3 2 4 2" xfId="12948"/>
    <cellStyle name="Normal 236 2 3 2 4 3" xfId="10278"/>
    <cellStyle name="Normal 236 2 3 2 5" xfId="12444"/>
    <cellStyle name="Normal 236 2 3 2 6" xfId="12228"/>
    <cellStyle name="Normal 236 2 3 3" xfId="8380"/>
    <cellStyle name="Normal 236 2 3 3 2" xfId="11778"/>
    <cellStyle name="Normal 236 2 3 3 2 2" xfId="13379"/>
    <cellStyle name="Normal 236 2 3 3 2 3" xfId="13730"/>
    <cellStyle name="Normal 236 2 3 3 3" xfId="10969"/>
    <cellStyle name="Normal 236 2 3 3 3 2" xfId="13041"/>
    <cellStyle name="Normal 236 2 3 3 3 3" xfId="12236"/>
    <cellStyle name="Normal 236 2 3 3 4" xfId="12701"/>
    <cellStyle name="Normal 236 2 3 3 5" xfId="12143"/>
    <cellStyle name="Normal 236 2 3 4" xfId="8179"/>
    <cellStyle name="Normal 236 2 3 4 2" xfId="11607"/>
    <cellStyle name="Normal 236 2 3 4 2 2" xfId="13208"/>
    <cellStyle name="Normal 236 2 3 4 2 3" xfId="10347"/>
    <cellStyle name="Normal 236 2 3 4 3" xfId="12530"/>
    <cellStyle name="Normal 236 2 3 4 4" xfId="12063"/>
    <cellStyle name="Normal 236 2 3 5" xfId="10679"/>
    <cellStyle name="Normal 236 2 3 5 2" xfId="12867"/>
    <cellStyle name="Normal 236 2 3 5 3" xfId="12224"/>
    <cellStyle name="Normal 236 2 3 6" xfId="12365"/>
    <cellStyle name="Normal 236 2 3 7" xfId="10493"/>
    <cellStyle name="Normal 236 2 4" xfId="3901"/>
    <cellStyle name="Normal 236 2 4 2" xfId="8424"/>
    <cellStyle name="Normal 236 2 4 2 2" xfId="11822"/>
    <cellStyle name="Normal 236 2 4 2 2 2" xfId="13423"/>
    <cellStyle name="Normal 236 2 4 2 2 3" xfId="13774"/>
    <cellStyle name="Normal 236 2 4 2 3" xfId="11013"/>
    <cellStyle name="Normal 236 2 4 2 3 2" xfId="13085"/>
    <cellStyle name="Normal 236 2 4 2 3 3" xfId="12087"/>
    <cellStyle name="Normal 236 2 4 2 4" xfId="12745"/>
    <cellStyle name="Normal 236 2 4 2 5" xfId="10369"/>
    <cellStyle name="Normal 236 2 4 3" xfId="8223"/>
    <cellStyle name="Normal 236 2 4 3 2" xfId="11651"/>
    <cellStyle name="Normal 236 2 4 3 2 2" xfId="13252"/>
    <cellStyle name="Normal 236 2 4 3 2 3" xfId="10208"/>
    <cellStyle name="Normal 236 2 4 3 3" xfId="12574"/>
    <cellStyle name="Normal 236 2 4 3 4" xfId="12105"/>
    <cellStyle name="Normal 236 2 4 4" xfId="10818"/>
    <cellStyle name="Normal 236 2 4 4 2" xfId="12912"/>
    <cellStyle name="Normal 236 2 4 4 3" xfId="12089"/>
    <cellStyle name="Normal 236 2 4 5" xfId="12409"/>
    <cellStyle name="Normal 236 2 4 6" xfId="11971"/>
    <cellStyle name="Normal 236 2 5" xfId="8345"/>
    <cellStyle name="Normal 236 2 5 2" xfId="11743"/>
    <cellStyle name="Normal 236 2 5 2 2" xfId="13344"/>
    <cellStyle name="Normal 236 2 5 2 3" xfId="13695"/>
    <cellStyle name="Normal 236 2 5 3" xfId="10934"/>
    <cellStyle name="Normal 236 2 5 3 2" xfId="13006"/>
    <cellStyle name="Normal 236 2 5 3 3" xfId="11973"/>
    <cellStyle name="Normal 236 2 5 4" xfId="12666"/>
    <cellStyle name="Normal 236 2 5 5" xfId="10854"/>
    <cellStyle name="Normal 236 2 6" xfId="8144"/>
    <cellStyle name="Normal 236 2 6 2" xfId="11572"/>
    <cellStyle name="Normal 236 2 6 2 2" xfId="13173"/>
    <cellStyle name="Normal 236 2 6 2 3" xfId="10613"/>
    <cellStyle name="Normal 236 2 6 3" xfId="12495"/>
    <cellStyle name="Normal 236 2 6 4" xfId="10294"/>
    <cellStyle name="Normal 236 2 7" xfId="10575"/>
    <cellStyle name="Normal 236 2 7 2" xfId="12832"/>
    <cellStyle name="Normal 236 2 7 3" xfId="12179"/>
    <cellStyle name="Normal 236 2 8" xfId="10380"/>
    <cellStyle name="Normal 236 2 9" xfId="12329"/>
    <cellStyle name="Normal 236 3" xfId="2595"/>
    <cellStyle name="Normal 236 3 2" xfId="5743"/>
    <cellStyle name="Normal 236 3 2 2" xfId="9606"/>
    <cellStyle name="Normal 236 3 3" xfId="7563"/>
    <cellStyle name="Normal 236 4" xfId="3848"/>
    <cellStyle name="Normal 236 4 2" xfId="8415"/>
    <cellStyle name="Normal 236 4 2 2" xfId="11813"/>
    <cellStyle name="Normal 236 4 2 2 2" xfId="13414"/>
    <cellStyle name="Normal 236 4 2 2 3" xfId="13765"/>
    <cellStyle name="Normal 236 4 2 3" xfId="11004"/>
    <cellStyle name="Normal 236 4 2 3 2" xfId="13076"/>
    <cellStyle name="Normal 236 4 2 3 3" xfId="10209"/>
    <cellStyle name="Normal 236 4 2 4" xfId="12736"/>
    <cellStyle name="Normal 236 4 2 5" xfId="11242"/>
    <cellStyle name="Normal 236 4 3" xfId="8214"/>
    <cellStyle name="Normal 236 4 3 2" xfId="11642"/>
    <cellStyle name="Normal 236 4 3 2 2" xfId="13243"/>
    <cellStyle name="Normal 236 4 3 2 3" xfId="12199"/>
    <cellStyle name="Normal 236 4 3 3" xfId="12565"/>
    <cellStyle name="Normal 236 4 3 4" xfId="11486"/>
    <cellStyle name="Normal 236 4 4" xfId="10801"/>
    <cellStyle name="Normal 236 4 4 2" xfId="12903"/>
    <cellStyle name="Normal 236 4 4 3" xfId="13617"/>
    <cellStyle name="Normal 236 4 5" xfId="12400"/>
    <cellStyle name="Normal 236 4 6" xfId="12159"/>
    <cellStyle name="Normal 236 5" xfId="8336"/>
    <cellStyle name="Normal 236 5 2" xfId="11734"/>
    <cellStyle name="Normal 236 5 2 2" xfId="13335"/>
    <cellStyle name="Normal 236 5 2 3" xfId="13686"/>
    <cellStyle name="Normal 236 5 3" xfId="10925"/>
    <cellStyle name="Normal 236 5 3 2" xfId="12997"/>
    <cellStyle name="Normal 236 5 3 3" xfId="11440"/>
    <cellStyle name="Normal 236 5 4" xfId="12657"/>
    <cellStyle name="Normal 236 5 5" xfId="11275"/>
    <cellStyle name="Normal 236 6" xfId="8135"/>
    <cellStyle name="Normal 236 6 2" xfId="11563"/>
    <cellStyle name="Normal 236 6 2 2" xfId="13164"/>
    <cellStyle name="Normal 236 6 2 3" xfId="11984"/>
    <cellStyle name="Normal 236 6 3" xfId="12486"/>
    <cellStyle name="Normal 236 6 4" xfId="10372"/>
    <cellStyle name="Normal 236 7" xfId="10546"/>
    <cellStyle name="Normal 236 7 2" xfId="12823"/>
    <cellStyle name="Normal 236 7 3" xfId="12332"/>
    <cellStyle name="Normal 236 8" xfId="12203"/>
    <cellStyle name="Normal 236 9" xfId="10446"/>
    <cellStyle name="Normal 237" xfId="2577"/>
    <cellStyle name="Normal 237 2" xfId="5726"/>
    <cellStyle name="Normal 237 2 2" xfId="9589"/>
    <cellStyle name="Normal 237 3" xfId="7546"/>
    <cellStyle name="Normal 238" xfId="2592"/>
    <cellStyle name="Normal 238 2" xfId="5740"/>
    <cellStyle name="Normal 238 2 2" xfId="9603"/>
    <cellStyle name="Normal 238 3" xfId="7560"/>
    <cellStyle name="Normal 239" xfId="2586"/>
    <cellStyle name="Normal 239 2" xfId="5735"/>
    <cellStyle name="Normal 239 2 2" xfId="9598"/>
    <cellStyle name="Normal 239 3" xfId="7555"/>
    <cellStyle name="Normal 24" xfId="1081"/>
    <cellStyle name="Normal 24 2" xfId="1280"/>
    <cellStyle name="Normal 240" xfId="2587"/>
    <cellStyle name="Normal 241" xfId="2576"/>
    <cellStyle name="Normal 242" xfId="2631"/>
    <cellStyle name="Normal 242 2" xfId="5779"/>
    <cellStyle name="Normal 242 2 2" xfId="9642"/>
    <cellStyle name="Normal 242 3" xfId="7599"/>
    <cellStyle name="Normal 243" xfId="2578"/>
    <cellStyle name="Normal 243 2" xfId="5727"/>
    <cellStyle name="Normal 243 2 2" xfId="9590"/>
    <cellStyle name="Normal 243 3" xfId="7547"/>
    <cellStyle name="Normal 244" xfId="2608"/>
    <cellStyle name="Normal 244 2" xfId="5756"/>
    <cellStyle name="Normal 244 2 2" xfId="9619"/>
    <cellStyle name="Normal 244 3" xfId="7576"/>
    <cellStyle name="Normal 245" xfId="2620"/>
    <cellStyle name="Normal 245 2" xfId="5768"/>
    <cellStyle name="Normal 245 2 2" xfId="9631"/>
    <cellStyle name="Normal 245 3" xfId="7588"/>
    <cellStyle name="Normal 246" xfId="2596"/>
    <cellStyle name="Normal 246 2" xfId="5744"/>
    <cellStyle name="Normal 246 2 2" xfId="9607"/>
    <cellStyle name="Normal 246 3" xfId="7564"/>
    <cellStyle name="Normal 247" xfId="2585"/>
    <cellStyle name="Normal 247 2" xfId="5734"/>
    <cellStyle name="Normal 247 2 2" xfId="9597"/>
    <cellStyle name="Normal 247 3" xfId="7554"/>
    <cellStyle name="Normal 248" xfId="2636"/>
    <cellStyle name="Normal 248 2" xfId="5784"/>
    <cellStyle name="Normal 248 2 2" xfId="9647"/>
    <cellStyle name="Normal 248 3" xfId="7604"/>
    <cellStyle name="Normal 249" xfId="2630"/>
    <cellStyle name="Normal 249 2" xfId="5778"/>
    <cellStyle name="Normal 249 2 2" xfId="9641"/>
    <cellStyle name="Normal 249 3" xfId="7598"/>
    <cellStyle name="Normal 25" xfId="1407"/>
    <cellStyle name="Normal 25 2" xfId="1244"/>
    <cellStyle name="Normal 25 2 2" xfId="1682"/>
    <cellStyle name="Normal 25 2 3" xfId="1362"/>
    <cellStyle name="Normal 25 2 3 2" xfId="4861"/>
    <cellStyle name="Normal 25 2 3 2 2" xfId="9197"/>
    <cellStyle name="Normal 25 2 3 3" xfId="7025"/>
    <cellStyle name="Normal 25 3" xfId="955"/>
    <cellStyle name="Normal 25 4" xfId="1246"/>
    <cellStyle name="Normal 25 5" xfId="1262"/>
    <cellStyle name="Normal 25 5 2" xfId="1438"/>
    <cellStyle name="Normal 250" xfId="2624"/>
    <cellStyle name="Normal 250 2" xfId="5772"/>
    <cellStyle name="Normal 250 2 2" xfId="9635"/>
    <cellStyle name="Normal 250 3" xfId="7592"/>
    <cellStyle name="Normal 251" xfId="2621"/>
    <cellStyle name="Normal 251 2" xfId="5769"/>
    <cellStyle name="Normal 251 2 2" xfId="9632"/>
    <cellStyle name="Normal 251 3" xfId="7589"/>
    <cellStyle name="Normal 252" xfId="2607"/>
    <cellStyle name="Normal 252 2" xfId="5755"/>
    <cellStyle name="Normal 252 2 2" xfId="9618"/>
    <cellStyle name="Normal 252 3" xfId="7575"/>
    <cellStyle name="Normal 253" xfId="2612"/>
    <cellStyle name="Normal 253 2" xfId="5760"/>
    <cellStyle name="Normal 253 2 2" xfId="9623"/>
    <cellStyle name="Normal 253 3" xfId="7580"/>
    <cellStyle name="Normal 254" xfId="2582"/>
    <cellStyle name="Normal 254 2" xfId="5731"/>
    <cellStyle name="Normal 254 2 2" xfId="9594"/>
    <cellStyle name="Normal 254 3" xfId="7551"/>
    <cellStyle name="Normal 255" xfId="2560"/>
    <cellStyle name="Normal 255 2" xfId="5712"/>
    <cellStyle name="Normal 255 2 2" xfId="9575"/>
    <cellStyle name="Normal 255 3" xfId="7532"/>
    <cellStyle name="Normal 256" xfId="2634"/>
    <cellStyle name="Normal 256 2" xfId="5782"/>
    <cellStyle name="Normal 256 2 2" xfId="9645"/>
    <cellStyle name="Normal 256 3" xfId="7602"/>
    <cellStyle name="Normal 257" xfId="2601"/>
    <cellStyle name="Normal 257 2" xfId="5749"/>
    <cellStyle name="Normal 257 2 2" xfId="9612"/>
    <cellStyle name="Normal 257 3" xfId="7569"/>
    <cellStyle name="Normal 258" xfId="2637"/>
    <cellStyle name="Normal 258 2" xfId="5785"/>
    <cellStyle name="Normal 258 2 2" xfId="9648"/>
    <cellStyle name="Normal 258 3" xfId="7605"/>
    <cellStyle name="Normal 259" xfId="2567"/>
    <cellStyle name="Normal 259 2" xfId="5719"/>
    <cellStyle name="Normal 259 2 2" xfId="9582"/>
    <cellStyle name="Normal 259 3" xfId="7539"/>
    <cellStyle name="Normal 26" xfId="1020"/>
    <cellStyle name="Normal 26 2" xfId="1401"/>
    <cellStyle name="Normal 26 3" xfId="1223"/>
    <cellStyle name="Normal 26 3 2" xfId="1072"/>
    <cellStyle name="Normal 260" xfId="2613"/>
    <cellStyle name="Normal 260 2" xfId="5761"/>
    <cellStyle name="Normal 260 2 2" xfId="9624"/>
    <cellStyle name="Normal 260 3" xfId="7581"/>
    <cellStyle name="Normal 261" xfId="2562"/>
    <cellStyle name="Normal 261 2" xfId="5714"/>
    <cellStyle name="Normal 261 2 2" xfId="9577"/>
    <cellStyle name="Normal 261 3" xfId="7534"/>
    <cellStyle name="Normal 262" xfId="2638"/>
    <cellStyle name="Normal 262 2" xfId="5786"/>
    <cellStyle name="Normal 262 2 2" xfId="9649"/>
    <cellStyle name="Normal 262 3" xfId="7606"/>
    <cellStyle name="Normal 263" xfId="2626"/>
    <cellStyle name="Normal 263 2" xfId="5774"/>
    <cellStyle name="Normal 263 2 2" xfId="9637"/>
    <cellStyle name="Normal 263 3" xfId="7594"/>
    <cellStyle name="Normal 264" xfId="2614"/>
    <cellStyle name="Normal 264 2" xfId="5762"/>
    <cellStyle name="Normal 264 2 2" xfId="9625"/>
    <cellStyle name="Normal 264 3" xfId="7582"/>
    <cellStyle name="Normal 265" xfId="2603"/>
    <cellStyle name="Normal 265 2" xfId="5751"/>
    <cellStyle name="Normal 265 2 2" xfId="9614"/>
    <cellStyle name="Normal 265 3" xfId="7571"/>
    <cellStyle name="Normal 266" xfId="2632"/>
    <cellStyle name="Normal 266 2" xfId="5780"/>
    <cellStyle name="Normal 266 2 2" xfId="9643"/>
    <cellStyle name="Normal 266 3" xfId="7600"/>
    <cellStyle name="Normal 267" xfId="2591"/>
    <cellStyle name="Normal 267 2" xfId="5739"/>
    <cellStyle name="Normal 267 2 2" xfId="9602"/>
    <cellStyle name="Normal 267 3" xfId="7559"/>
    <cellStyle name="Normal 268" xfId="2561"/>
    <cellStyle name="Normal 268 2" xfId="5713"/>
    <cellStyle name="Normal 268 2 2" xfId="9576"/>
    <cellStyle name="Normal 268 3" xfId="7533"/>
    <cellStyle name="Normal 269" xfId="2599"/>
    <cellStyle name="Normal 269 2" xfId="5747"/>
    <cellStyle name="Normal 269 2 2" xfId="9610"/>
    <cellStyle name="Normal 269 3" xfId="7567"/>
    <cellStyle name="Normal 27" xfId="1689"/>
    <cellStyle name="Normal 27 2" xfId="1706"/>
    <cellStyle name="Normal 27 3" xfId="995"/>
    <cellStyle name="Normal 27 3 2" xfId="1446"/>
    <cellStyle name="Normal 27 4" xfId="1415"/>
    <cellStyle name="Normal 27 4 2" xfId="4961"/>
    <cellStyle name="Normal 27 4 2 2" xfId="9248"/>
    <cellStyle name="Normal 27 4 3" xfId="7076"/>
    <cellStyle name="Normal 27 5" xfId="1460"/>
    <cellStyle name="Normal 27 5 2" xfId="1080"/>
    <cellStyle name="Normal 27 6" xfId="1497"/>
    <cellStyle name="Normal 27 7" xfId="1171"/>
    <cellStyle name="Normal 270" xfId="2575"/>
    <cellStyle name="Normal 270 2" xfId="5725"/>
    <cellStyle name="Normal 270 2 2" xfId="9588"/>
    <cellStyle name="Normal 270 3" xfId="7545"/>
    <cellStyle name="Normal 271" xfId="2581"/>
    <cellStyle name="Normal 271 2" xfId="5730"/>
    <cellStyle name="Normal 271 2 2" xfId="9593"/>
    <cellStyle name="Normal 271 3" xfId="7550"/>
    <cellStyle name="Normal 272" xfId="2609"/>
    <cellStyle name="Normal 272 2" xfId="5757"/>
    <cellStyle name="Normal 272 2 2" xfId="9620"/>
    <cellStyle name="Normal 272 3" xfId="7577"/>
    <cellStyle name="Normal 273" xfId="2627"/>
    <cellStyle name="Normal 273 2" xfId="5775"/>
    <cellStyle name="Normal 273 2 2" xfId="9638"/>
    <cellStyle name="Normal 273 3" xfId="7595"/>
    <cellStyle name="Normal 274" xfId="2604"/>
    <cellStyle name="Normal 274 2" xfId="5752"/>
    <cellStyle name="Normal 274 2 2" xfId="9615"/>
    <cellStyle name="Normal 274 3" xfId="7572"/>
    <cellStyle name="Normal 275" xfId="2584"/>
    <cellStyle name="Normal 275 2" xfId="5733"/>
    <cellStyle name="Normal 275 2 2" xfId="9596"/>
    <cellStyle name="Normal 275 3" xfId="7553"/>
    <cellStyle name="Normal 276" xfId="2451"/>
    <cellStyle name="Normal 276 2" xfId="2661"/>
    <cellStyle name="Normal 276 2 2" xfId="2758"/>
    <cellStyle name="Normal 276 2 2 2" xfId="3278"/>
    <cellStyle name="Normal 276 2 2 2 2" xfId="4061"/>
    <cellStyle name="Normal 276 2 2 2 2 2" xfId="8477"/>
    <cellStyle name="Normal 276 2 2 2 2 2 2" xfId="11875"/>
    <cellStyle name="Normal 276 2 2 2 2 2 2 2" xfId="13476"/>
    <cellStyle name="Normal 276 2 2 2 2 2 2 3" xfId="13827"/>
    <cellStyle name="Normal 276 2 2 2 2 2 3" xfId="11066"/>
    <cellStyle name="Normal 276 2 2 2 2 2 3 2" xfId="13138"/>
    <cellStyle name="Normal 276 2 2 2 2 2 3 3" xfId="10779"/>
    <cellStyle name="Normal 276 2 2 2 2 2 4" xfId="12798"/>
    <cellStyle name="Normal 276 2 2 2 2 2 5" xfId="10500"/>
    <cellStyle name="Normal 276 2 2 2 2 3" xfId="8276"/>
    <cellStyle name="Normal 276 2 2 2 2 3 2" xfId="11704"/>
    <cellStyle name="Normal 276 2 2 2 2 3 2 2" xfId="13305"/>
    <cellStyle name="Normal 276 2 2 2 2 3 2 3" xfId="13656"/>
    <cellStyle name="Normal 276 2 2 2 2 3 3" xfId="12627"/>
    <cellStyle name="Normal 276 2 2 2 2 3 4" xfId="12185"/>
    <cellStyle name="Normal 276 2 2 2 2 4" xfId="10885"/>
    <cellStyle name="Normal 276 2 2 2 2 4 2" xfId="12966"/>
    <cellStyle name="Normal 276 2 2 2 2 4 3" xfId="10481"/>
    <cellStyle name="Normal 276 2 2 2 2 5" xfId="12462"/>
    <cellStyle name="Normal 276 2 2 2 2 6" xfId="12268"/>
    <cellStyle name="Normal 276 2 2 2 3" xfId="8398"/>
    <cellStyle name="Normal 276 2 2 2 3 2" xfId="11796"/>
    <cellStyle name="Normal 276 2 2 2 3 2 2" xfId="13397"/>
    <cellStyle name="Normal 276 2 2 2 3 2 3" xfId="13748"/>
    <cellStyle name="Normal 276 2 2 2 3 3" xfId="10987"/>
    <cellStyle name="Normal 276 2 2 2 3 3 2" xfId="13059"/>
    <cellStyle name="Normal 276 2 2 2 3 3 3" xfId="12049"/>
    <cellStyle name="Normal 276 2 2 2 3 4" xfId="12719"/>
    <cellStyle name="Normal 276 2 2 2 3 5" xfId="10741"/>
    <cellStyle name="Normal 276 2 2 2 4" xfId="8197"/>
    <cellStyle name="Normal 276 2 2 2 4 2" xfId="11625"/>
    <cellStyle name="Normal 276 2 2 2 4 2 2" xfId="13226"/>
    <cellStyle name="Normal 276 2 2 2 4 2 3" xfId="11258"/>
    <cellStyle name="Normal 276 2 2 2 4 3" xfId="12548"/>
    <cellStyle name="Normal 276 2 2 2 4 4" xfId="12027"/>
    <cellStyle name="Normal 276 2 2 2 5" xfId="10698"/>
    <cellStyle name="Normal 276 2 2 2 5 2" xfId="12885"/>
    <cellStyle name="Normal 276 2 2 2 5 3" xfId="13612"/>
    <cellStyle name="Normal 276 2 2 2 6" xfId="12383"/>
    <cellStyle name="Normal 276 2 2 2 7" xfId="10445"/>
    <cellStyle name="Normal 276 2 2 3" xfId="3932"/>
    <cellStyle name="Normal 276 2 2 3 2" xfId="8441"/>
    <cellStyle name="Normal 276 2 2 3 2 2" xfId="11839"/>
    <cellStyle name="Normal 276 2 2 3 2 2 2" xfId="13440"/>
    <cellStyle name="Normal 276 2 2 3 2 2 3" xfId="13791"/>
    <cellStyle name="Normal 276 2 2 3 2 3" xfId="11030"/>
    <cellStyle name="Normal 276 2 2 3 2 3 2" xfId="13102"/>
    <cellStyle name="Normal 276 2 2 3 2 3 3" xfId="11267"/>
    <cellStyle name="Normal 276 2 2 3 2 4" xfId="12762"/>
    <cellStyle name="Normal 276 2 2 3 2 5" xfId="11987"/>
    <cellStyle name="Normal 276 2 2 3 3" xfId="8240"/>
    <cellStyle name="Normal 276 2 2 3 3 2" xfId="11668"/>
    <cellStyle name="Normal 276 2 2 3 3 2 2" xfId="13269"/>
    <cellStyle name="Normal 276 2 2 3 3 2 3" xfId="13620"/>
    <cellStyle name="Normal 276 2 2 3 3 3" xfId="12591"/>
    <cellStyle name="Normal 276 2 2 3 3 4" xfId="10790"/>
    <cellStyle name="Normal 276 2 2 3 4" xfId="10835"/>
    <cellStyle name="Normal 276 2 2 3 4 2" xfId="12929"/>
    <cellStyle name="Normal 276 2 2 3 4 3" xfId="10812"/>
    <cellStyle name="Normal 276 2 2 3 5" xfId="12426"/>
    <cellStyle name="Normal 276 2 2 3 6" xfId="10766"/>
    <cellStyle name="Normal 276 2 2 4" xfId="8362"/>
    <cellStyle name="Normal 276 2 2 4 2" xfId="11760"/>
    <cellStyle name="Normal 276 2 2 4 2 2" xfId="13361"/>
    <cellStyle name="Normal 276 2 2 4 2 3" xfId="13712"/>
    <cellStyle name="Normal 276 2 2 4 3" xfId="10951"/>
    <cellStyle name="Normal 276 2 2 4 3 2" xfId="13023"/>
    <cellStyle name="Normal 276 2 2 4 3 3" xfId="11427"/>
    <cellStyle name="Normal 276 2 2 4 4" xfId="12683"/>
    <cellStyle name="Normal 276 2 2 4 5" xfId="11493"/>
    <cellStyle name="Normal 276 2 2 5" xfId="8161"/>
    <cellStyle name="Normal 276 2 2 5 2" xfId="11589"/>
    <cellStyle name="Normal 276 2 2 5 2 2" xfId="13190"/>
    <cellStyle name="Normal 276 2 2 5 2 3" xfId="13575"/>
    <cellStyle name="Normal 276 2 2 5 3" xfId="12512"/>
    <cellStyle name="Normal 276 2 2 5 4" xfId="13565"/>
    <cellStyle name="Normal 276 2 2 6" xfId="10604"/>
    <cellStyle name="Normal 276 2 2 6 2" xfId="12849"/>
    <cellStyle name="Normal 276 2 2 6 3" xfId="11203"/>
    <cellStyle name="Normal 276 2 2 7" xfId="12310"/>
    <cellStyle name="Normal 276 2 2 8" xfId="10390"/>
    <cellStyle name="Normal 276 2 3" xfId="3258"/>
    <cellStyle name="Normal 276 2 3 2" xfId="4044"/>
    <cellStyle name="Normal 276 2 3 2 2" xfId="8460"/>
    <cellStyle name="Normal 276 2 3 2 2 2" xfId="11858"/>
    <cellStyle name="Normal 276 2 3 2 2 2 2" xfId="13459"/>
    <cellStyle name="Normal 276 2 3 2 2 2 3" xfId="13810"/>
    <cellStyle name="Normal 276 2 3 2 2 3" xfId="11049"/>
    <cellStyle name="Normal 276 2 3 2 2 3 2" xfId="13121"/>
    <cellStyle name="Normal 276 2 3 2 2 3 3" xfId="12166"/>
    <cellStyle name="Normal 276 2 3 2 2 4" xfId="12781"/>
    <cellStyle name="Normal 276 2 3 2 2 5" xfId="12322"/>
    <cellStyle name="Normal 276 2 3 2 3" xfId="8259"/>
    <cellStyle name="Normal 276 2 3 2 3 2" xfId="11687"/>
    <cellStyle name="Normal 276 2 3 2 3 2 2" xfId="13288"/>
    <cellStyle name="Normal 276 2 3 2 3 2 3" xfId="13639"/>
    <cellStyle name="Normal 276 2 3 2 3 3" xfId="12610"/>
    <cellStyle name="Normal 276 2 3 2 3 4" xfId="11972"/>
    <cellStyle name="Normal 276 2 3 2 4" xfId="10868"/>
    <cellStyle name="Normal 276 2 3 2 4 2" xfId="12949"/>
    <cellStyle name="Normal 276 2 3 2 4 3" xfId="12269"/>
    <cellStyle name="Normal 276 2 3 2 5" xfId="12445"/>
    <cellStyle name="Normal 276 2 3 2 6" xfId="12095"/>
    <cellStyle name="Normal 276 2 3 3" xfId="8381"/>
    <cellStyle name="Normal 276 2 3 3 2" xfId="11779"/>
    <cellStyle name="Normal 276 2 3 3 2 2" xfId="13380"/>
    <cellStyle name="Normal 276 2 3 3 2 3" xfId="13731"/>
    <cellStyle name="Normal 276 2 3 3 3" xfId="10970"/>
    <cellStyle name="Normal 276 2 3 3 3 2" xfId="13042"/>
    <cellStyle name="Normal 276 2 3 3 3 3" xfId="11995"/>
    <cellStyle name="Normal 276 2 3 3 4" xfId="12702"/>
    <cellStyle name="Normal 276 2 3 3 5" xfId="12004"/>
    <cellStyle name="Normal 276 2 3 4" xfId="8180"/>
    <cellStyle name="Normal 276 2 3 4 2" xfId="11608"/>
    <cellStyle name="Normal 276 2 3 4 2 2" xfId="13209"/>
    <cellStyle name="Normal 276 2 3 4 2 3" xfId="11981"/>
    <cellStyle name="Normal 276 2 3 4 3" xfId="12531"/>
    <cellStyle name="Normal 276 2 3 4 4" xfId="13514"/>
    <cellStyle name="Normal 276 2 3 5" xfId="10680"/>
    <cellStyle name="Normal 276 2 3 5 2" xfId="12868"/>
    <cellStyle name="Normal 276 2 3 5 3" xfId="10614"/>
    <cellStyle name="Normal 276 2 3 6" xfId="12366"/>
    <cellStyle name="Normal 276 2 3 7" xfId="10262"/>
    <cellStyle name="Normal 276 2 4" xfId="3903"/>
    <cellStyle name="Normal 276 2 4 2" xfId="8425"/>
    <cellStyle name="Normal 276 2 4 2 2" xfId="11823"/>
    <cellStyle name="Normal 276 2 4 2 2 2" xfId="13424"/>
    <cellStyle name="Normal 276 2 4 2 2 3" xfId="13775"/>
    <cellStyle name="Normal 276 2 4 2 3" xfId="11014"/>
    <cellStyle name="Normal 276 2 4 2 3 2" xfId="13086"/>
    <cellStyle name="Normal 276 2 4 2 3 3" xfId="12112"/>
    <cellStyle name="Normal 276 2 4 2 4" xfId="12746"/>
    <cellStyle name="Normal 276 2 4 2 5" xfId="11332"/>
    <cellStyle name="Normal 276 2 4 3" xfId="8224"/>
    <cellStyle name="Normal 276 2 4 3 2" xfId="11652"/>
    <cellStyle name="Normal 276 2 4 3 2 2" xfId="13253"/>
    <cellStyle name="Normal 276 2 4 3 2 3" xfId="12216"/>
    <cellStyle name="Normal 276 2 4 3 3" xfId="12575"/>
    <cellStyle name="Normal 276 2 4 3 4" xfId="11197"/>
    <cellStyle name="Normal 276 2 4 4" xfId="10819"/>
    <cellStyle name="Normal 276 2 4 4 2" xfId="12913"/>
    <cellStyle name="Normal 276 2 4 4 3" xfId="11151"/>
    <cellStyle name="Normal 276 2 4 5" xfId="12410"/>
    <cellStyle name="Normal 276 2 4 6" xfId="10267"/>
    <cellStyle name="Normal 276 2 5" xfId="8346"/>
    <cellStyle name="Normal 276 2 5 2" xfId="11744"/>
    <cellStyle name="Normal 276 2 5 2 2" xfId="13345"/>
    <cellStyle name="Normal 276 2 5 2 3" xfId="13696"/>
    <cellStyle name="Normal 276 2 5 3" xfId="10935"/>
    <cellStyle name="Normal 276 2 5 3 2" xfId="13007"/>
    <cellStyle name="Normal 276 2 5 3 3" xfId="11409"/>
    <cellStyle name="Normal 276 2 5 4" xfId="12667"/>
    <cellStyle name="Normal 276 2 5 5" xfId="11957"/>
    <cellStyle name="Normal 276 2 6" xfId="8145"/>
    <cellStyle name="Normal 276 2 6 2" xfId="11573"/>
    <cellStyle name="Normal 276 2 6 2 2" xfId="13174"/>
    <cellStyle name="Normal 276 2 6 2 3" xfId="10715"/>
    <cellStyle name="Normal 276 2 6 3" xfId="12496"/>
    <cellStyle name="Normal 276 2 6 4" xfId="12022"/>
    <cellStyle name="Normal 276 2 7" xfId="10578"/>
    <cellStyle name="Normal 276 2 7 2" xfId="12833"/>
    <cellStyle name="Normal 276 2 7 3" xfId="11472"/>
    <cellStyle name="Normal 276 2 8" xfId="11264"/>
    <cellStyle name="Normal 276 2 9" xfId="11298"/>
    <cellStyle name="Normal 276 3" xfId="2646"/>
    <cellStyle name="Normal 276 3 2" xfId="5791"/>
    <cellStyle name="Normal 276 3 2 2" xfId="9654"/>
    <cellStyle name="Normal 276 3 3" xfId="7611"/>
    <cellStyle name="Normal 276 4" xfId="3857"/>
    <cellStyle name="Normal 276 4 2" xfId="8421"/>
    <cellStyle name="Normal 276 4 2 2" xfId="11819"/>
    <cellStyle name="Normal 276 4 2 2 2" xfId="13420"/>
    <cellStyle name="Normal 276 4 2 2 3" xfId="13771"/>
    <cellStyle name="Normal 276 4 2 3" xfId="11010"/>
    <cellStyle name="Normal 276 4 2 3 2" xfId="13082"/>
    <cellStyle name="Normal 276 4 2 3 3" xfId="12204"/>
    <cellStyle name="Normal 276 4 2 4" xfId="12742"/>
    <cellStyle name="Normal 276 4 2 5" xfId="12344"/>
    <cellStyle name="Normal 276 4 3" xfId="8220"/>
    <cellStyle name="Normal 276 4 3 2" xfId="11648"/>
    <cellStyle name="Normal 276 4 3 2 2" xfId="13249"/>
    <cellStyle name="Normal 276 4 3 2 3" xfId="10431"/>
    <cellStyle name="Normal 276 4 3 3" xfId="12571"/>
    <cellStyle name="Normal 276 4 3 4" xfId="10742"/>
    <cellStyle name="Normal 276 4 4" xfId="10808"/>
    <cellStyle name="Normal 276 4 4 2" xfId="12909"/>
    <cellStyle name="Normal 276 4 4 3" xfId="10856"/>
    <cellStyle name="Normal 276 4 5" xfId="12406"/>
    <cellStyle name="Normal 276 4 6" xfId="11290"/>
    <cellStyle name="Normal 276 5" xfId="8342"/>
    <cellStyle name="Normal 276 5 2" xfId="11740"/>
    <cellStyle name="Normal 276 5 2 2" xfId="13341"/>
    <cellStyle name="Normal 276 5 2 3" xfId="13692"/>
    <cellStyle name="Normal 276 5 3" xfId="10931"/>
    <cellStyle name="Normal 276 5 3 2" xfId="13003"/>
    <cellStyle name="Normal 276 5 3 3" xfId="12294"/>
    <cellStyle name="Normal 276 5 4" xfId="12663"/>
    <cellStyle name="Normal 276 5 5" xfId="13577"/>
    <cellStyle name="Normal 276 6" xfId="8141"/>
    <cellStyle name="Normal 276 6 2" xfId="11569"/>
    <cellStyle name="Normal 276 6 2 2" xfId="13170"/>
    <cellStyle name="Normal 276 6 2 3" xfId="11979"/>
    <cellStyle name="Normal 276 6 3" xfId="12492"/>
    <cellStyle name="Normal 276 6 4" xfId="11444"/>
    <cellStyle name="Normal 276 7" xfId="10556"/>
    <cellStyle name="Normal 276 7 2" xfId="12829"/>
    <cellStyle name="Normal 276 7 3" xfId="12307"/>
    <cellStyle name="Normal 276 8" xfId="11439"/>
    <cellStyle name="Normal 276 9" xfId="12325"/>
    <cellStyle name="Normal 277" xfId="2643"/>
    <cellStyle name="Normal 278" xfId="2644"/>
    <cellStyle name="Normal 279" xfId="2658"/>
    <cellStyle name="Normal 279 2" xfId="5801"/>
    <cellStyle name="Normal 279 2 2" xfId="9664"/>
    <cellStyle name="Normal 279 3" xfId="7621"/>
    <cellStyle name="Normal 28" xfId="1514"/>
    <cellStyle name="Normal 28 2" xfId="1377"/>
    <cellStyle name="Normal 28 3" xfId="1286"/>
    <cellStyle name="Normal 28 3 2" xfId="4866"/>
    <cellStyle name="Normal 28 3 2 2" xfId="9200"/>
    <cellStyle name="Normal 28 3 3" xfId="7028"/>
    <cellStyle name="Normal 28 4" xfId="1513"/>
    <cellStyle name="Normal 28 5" xfId="1212"/>
    <cellStyle name="Normal 28 6" xfId="1305"/>
    <cellStyle name="Normal 280" xfId="2654"/>
    <cellStyle name="Normal 280 2" xfId="5797"/>
    <cellStyle name="Normal 280 2 2" xfId="9660"/>
    <cellStyle name="Normal 280 3" xfId="7617"/>
    <cellStyle name="Normal 281" xfId="2659"/>
    <cellStyle name="Normal 281 2" xfId="5802"/>
    <cellStyle name="Normal 281 2 2" xfId="9665"/>
    <cellStyle name="Normal 281 3" xfId="7622"/>
    <cellStyle name="Normal 282" xfId="2651"/>
    <cellStyle name="Normal 282 2" xfId="5795"/>
    <cellStyle name="Normal 282 2 2" xfId="9658"/>
    <cellStyle name="Normal 282 3" xfId="7615"/>
    <cellStyle name="Normal 283" xfId="2660"/>
    <cellStyle name="Normal 283 2" xfId="5803"/>
    <cellStyle name="Normal 283 2 2" xfId="9666"/>
    <cellStyle name="Normal 283 3" xfId="7623"/>
    <cellStyle name="Normal 284" xfId="2430"/>
    <cellStyle name="Normal 284 2" xfId="2424"/>
    <cellStyle name="Normal 284 2 2" xfId="5618"/>
    <cellStyle name="Normal 284 2 2 2" xfId="9481"/>
    <cellStyle name="Normal 284 2 3" xfId="7438"/>
    <cellStyle name="Normal 284 3" xfId="2712"/>
    <cellStyle name="Normal 284 3 2" xfId="2761"/>
    <cellStyle name="Normal 284 3 2 2" xfId="3280"/>
    <cellStyle name="Normal 284 3 2 2 2" xfId="4063"/>
    <cellStyle name="Normal 284 3 2 2 2 2" xfId="8479"/>
    <cellStyle name="Normal 284 3 2 2 2 2 2" xfId="11877"/>
    <cellStyle name="Normal 284 3 2 2 2 2 2 2" xfId="13478"/>
    <cellStyle name="Normal 284 3 2 2 2 2 2 3" xfId="13829"/>
    <cellStyle name="Normal 284 3 2 2 2 2 3" xfId="11068"/>
    <cellStyle name="Normal 284 3 2 2 2 2 3 2" xfId="13140"/>
    <cellStyle name="Normal 284 3 2 2 2 2 3 3" xfId="12142"/>
    <cellStyle name="Normal 284 3 2 2 2 2 4" xfId="12800"/>
    <cellStyle name="Normal 284 3 2 2 2 2 5" xfId="10247"/>
    <cellStyle name="Normal 284 3 2 2 2 3" xfId="8278"/>
    <cellStyle name="Normal 284 3 2 2 2 3 2" xfId="11706"/>
    <cellStyle name="Normal 284 3 2 2 2 3 2 2" xfId="13307"/>
    <cellStyle name="Normal 284 3 2 2 2 3 2 3" xfId="13658"/>
    <cellStyle name="Normal 284 3 2 2 2 3 3" xfId="12629"/>
    <cellStyle name="Normal 284 3 2 2 2 3 4" xfId="12214"/>
    <cellStyle name="Normal 284 3 2 2 2 4" xfId="10887"/>
    <cellStyle name="Normal 284 3 2 2 2 4 2" xfId="12968"/>
    <cellStyle name="Normal 284 3 2 2 2 4 3" xfId="12331"/>
    <cellStyle name="Normal 284 3 2 2 2 5" xfId="12464"/>
    <cellStyle name="Normal 284 3 2 2 2 6" xfId="10643"/>
    <cellStyle name="Normal 284 3 2 2 3" xfId="8400"/>
    <cellStyle name="Normal 284 3 2 2 3 2" xfId="11798"/>
    <cellStyle name="Normal 284 3 2 2 3 2 2" xfId="13399"/>
    <cellStyle name="Normal 284 3 2 2 3 2 3" xfId="13750"/>
    <cellStyle name="Normal 284 3 2 2 3 3" xfId="10989"/>
    <cellStyle name="Normal 284 3 2 2 3 3 2" xfId="13061"/>
    <cellStyle name="Normal 284 3 2 2 3 3 3" xfId="12345"/>
    <cellStyle name="Normal 284 3 2 2 3 4" xfId="12721"/>
    <cellStyle name="Normal 284 3 2 2 3 5" xfId="10482"/>
    <cellStyle name="Normal 284 3 2 2 4" xfId="8199"/>
    <cellStyle name="Normal 284 3 2 2 4 2" xfId="11627"/>
    <cellStyle name="Normal 284 3 2 2 4 2 2" xfId="13228"/>
    <cellStyle name="Normal 284 3 2 2 4 2 3" xfId="11079"/>
    <cellStyle name="Normal 284 3 2 2 4 3" xfId="12550"/>
    <cellStyle name="Normal 284 3 2 2 4 4" xfId="10472"/>
    <cellStyle name="Normal 284 3 2 2 5" xfId="10700"/>
    <cellStyle name="Normal 284 3 2 2 5 2" xfId="12887"/>
    <cellStyle name="Normal 284 3 2 2 5 3" xfId="13503"/>
    <cellStyle name="Normal 284 3 2 2 6" xfId="12385"/>
    <cellStyle name="Normal 284 3 2 2 7" xfId="11305"/>
    <cellStyle name="Normal 284 3 2 3" xfId="3935"/>
    <cellStyle name="Normal 284 3 2 3 2" xfId="8443"/>
    <cellStyle name="Normal 284 3 2 3 2 2" xfId="11841"/>
    <cellStyle name="Normal 284 3 2 3 2 2 2" xfId="13442"/>
    <cellStyle name="Normal 284 3 2 3 2 2 3" xfId="13793"/>
    <cellStyle name="Normal 284 3 2 3 2 3" xfId="11032"/>
    <cellStyle name="Normal 284 3 2 3 2 3 2" xfId="13104"/>
    <cellStyle name="Normal 284 3 2 3 2 3 3" xfId="10196"/>
    <cellStyle name="Normal 284 3 2 3 2 4" xfId="12764"/>
    <cellStyle name="Normal 284 3 2 3 2 5" xfId="10846"/>
    <cellStyle name="Normal 284 3 2 3 3" xfId="8242"/>
    <cellStyle name="Normal 284 3 2 3 3 2" xfId="11670"/>
    <cellStyle name="Normal 284 3 2 3 3 2 2" xfId="13271"/>
    <cellStyle name="Normal 284 3 2 3 3 2 3" xfId="13622"/>
    <cellStyle name="Normal 284 3 2 3 3 3" xfId="12593"/>
    <cellStyle name="Normal 284 3 2 3 3 4" xfId="13495"/>
    <cellStyle name="Normal 284 3 2 3 4" xfId="10837"/>
    <cellStyle name="Normal 284 3 2 3 4 2" xfId="12931"/>
    <cellStyle name="Normal 284 3 2 3 4 3" xfId="10205"/>
    <cellStyle name="Normal 284 3 2 3 5" xfId="12428"/>
    <cellStyle name="Normal 284 3 2 3 6" xfId="12021"/>
    <cellStyle name="Normal 284 3 2 4" xfId="8364"/>
    <cellStyle name="Normal 284 3 2 4 2" xfId="11762"/>
    <cellStyle name="Normal 284 3 2 4 2 2" xfId="13363"/>
    <cellStyle name="Normal 284 3 2 4 2 3" xfId="13714"/>
    <cellStyle name="Normal 284 3 2 4 3" xfId="10953"/>
    <cellStyle name="Normal 284 3 2 4 3 2" xfId="13025"/>
    <cellStyle name="Normal 284 3 2 4 3 3" xfId="13588"/>
    <cellStyle name="Normal 284 3 2 4 4" xfId="12685"/>
    <cellStyle name="Normal 284 3 2 4 5" xfId="11481"/>
    <cellStyle name="Normal 284 3 2 5" xfId="8163"/>
    <cellStyle name="Normal 284 3 2 5 2" xfId="11591"/>
    <cellStyle name="Normal 284 3 2 5 2 2" xfId="13192"/>
    <cellStyle name="Normal 284 3 2 5 2 3" xfId="10437"/>
    <cellStyle name="Normal 284 3 2 5 3" xfId="12514"/>
    <cellStyle name="Normal 284 3 2 5 4" xfId="10484"/>
    <cellStyle name="Normal 284 3 2 6" xfId="10606"/>
    <cellStyle name="Normal 284 3 2 6 2" xfId="12851"/>
    <cellStyle name="Normal 284 3 2 6 3" xfId="10523"/>
    <cellStyle name="Normal 284 3 2 7" xfId="12349"/>
    <cellStyle name="Normal 284 3 2 8" xfId="12255"/>
    <cellStyle name="Normal 284 3 3" xfId="3262"/>
    <cellStyle name="Normal 284 3 3 2" xfId="4046"/>
    <cellStyle name="Normal 284 3 3 2 2" xfId="8462"/>
    <cellStyle name="Normal 284 3 3 2 2 2" xfId="11860"/>
    <cellStyle name="Normal 284 3 3 2 2 2 2" xfId="13461"/>
    <cellStyle name="Normal 284 3 3 2 2 2 3" xfId="13812"/>
    <cellStyle name="Normal 284 3 3 2 2 3" xfId="11051"/>
    <cellStyle name="Normal 284 3 3 2 2 3 2" xfId="13123"/>
    <cellStyle name="Normal 284 3 3 2 2 3 3" xfId="12218"/>
    <cellStyle name="Normal 284 3 3 2 2 4" xfId="12783"/>
    <cellStyle name="Normal 284 3 3 2 2 5" xfId="11442"/>
    <cellStyle name="Normal 284 3 3 2 3" xfId="8261"/>
    <cellStyle name="Normal 284 3 3 2 3 2" xfId="11689"/>
    <cellStyle name="Normal 284 3 3 2 3 2 2" xfId="13290"/>
    <cellStyle name="Normal 284 3 3 2 3 2 3" xfId="13641"/>
    <cellStyle name="Normal 284 3 3 2 3 3" xfId="12612"/>
    <cellStyle name="Normal 284 3 3 2 3 4" xfId="12195"/>
    <cellStyle name="Normal 284 3 3 2 4" xfId="10870"/>
    <cellStyle name="Normal 284 3 3 2 4 2" xfId="12951"/>
    <cellStyle name="Normal 284 3 3 2 4 3" xfId="11492"/>
    <cellStyle name="Normal 284 3 3 2 5" xfId="12447"/>
    <cellStyle name="Normal 284 3 3 2 6" xfId="12079"/>
    <cellStyle name="Normal 284 3 3 3" xfId="8383"/>
    <cellStyle name="Normal 284 3 3 3 2" xfId="11781"/>
    <cellStyle name="Normal 284 3 3 3 2 2" xfId="13382"/>
    <cellStyle name="Normal 284 3 3 3 2 3" xfId="13733"/>
    <cellStyle name="Normal 284 3 3 3 3" xfId="10972"/>
    <cellStyle name="Normal 284 3 3 3 3 2" xfId="13044"/>
    <cellStyle name="Normal 284 3 3 3 3 3" xfId="11193"/>
    <cellStyle name="Normal 284 3 3 3 4" xfId="12704"/>
    <cellStyle name="Normal 284 3 3 3 5" xfId="11187"/>
    <cellStyle name="Normal 284 3 3 4" xfId="8182"/>
    <cellStyle name="Normal 284 3 3 4 2" xfId="11610"/>
    <cellStyle name="Normal 284 3 3 4 2 2" xfId="13211"/>
    <cellStyle name="Normal 284 3 3 4 2 3" xfId="12219"/>
    <cellStyle name="Normal 284 3 3 4 3" xfId="12533"/>
    <cellStyle name="Normal 284 3 3 4 4" xfId="10785"/>
    <cellStyle name="Normal 284 3 3 5" xfId="10683"/>
    <cellStyle name="Normal 284 3 3 5 2" xfId="12870"/>
    <cellStyle name="Normal 284 3 3 5 3" xfId="13585"/>
    <cellStyle name="Normal 284 3 3 6" xfId="12368"/>
    <cellStyle name="Normal 284 3 3 7" xfId="10435"/>
    <cellStyle name="Normal 284 3 4" xfId="3910"/>
    <cellStyle name="Normal 284 3 4 2" xfId="8426"/>
    <cellStyle name="Normal 284 3 4 2 2" xfId="11824"/>
    <cellStyle name="Normal 284 3 4 2 2 2" xfId="13425"/>
    <cellStyle name="Normal 284 3 4 2 2 3" xfId="13776"/>
    <cellStyle name="Normal 284 3 4 2 3" xfId="11015"/>
    <cellStyle name="Normal 284 3 4 2 3 2" xfId="13087"/>
    <cellStyle name="Normal 284 3 4 2 3 3" xfId="12247"/>
    <cellStyle name="Normal 284 3 4 2 4" xfId="12747"/>
    <cellStyle name="Normal 284 3 4 2 5" xfId="13579"/>
    <cellStyle name="Normal 284 3 4 3" xfId="8225"/>
    <cellStyle name="Normal 284 3 4 3 2" xfId="11653"/>
    <cellStyle name="Normal 284 3 4 3 2 2" xfId="13254"/>
    <cellStyle name="Normal 284 3 4 3 2 3" xfId="11929"/>
    <cellStyle name="Normal 284 3 4 3 3" xfId="12576"/>
    <cellStyle name="Normal 284 3 4 3 4" xfId="11919"/>
    <cellStyle name="Normal 284 3 4 4" xfId="10820"/>
    <cellStyle name="Normal 284 3 4 4 2" xfId="12914"/>
    <cellStyle name="Normal 284 3 4 4 3" xfId="11286"/>
    <cellStyle name="Normal 284 3 4 5" xfId="12411"/>
    <cellStyle name="Normal 284 3 4 6" xfId="12174"/>
    <cellStyle name="Normal 284 3 5" xfId="8347"/>
    <cellStyle name="Normal 284 3 5 2" xfId="11745"/>
    <cellStyle name="Normal 284 3 5 2 2" xfId="13346"/>
    <cellStyle name="Normal 284 3 5 2 3" xfId="13697"/>
    <cellStyle name="Normal 284 3 5 3" xfId="10936"/>
    <cellStyle name="Normal 284 3 5 3 2" xfId="13008"/>
    <cellStyle name="Normal 284 3 5 3 3" xfId="11292"/>
    <cellStyle name="Normal 284 3 5 4" xfId="12668"/>
    <cellStyle name="Normal 284 3 5 5" xfId="11924"/>
    <cellStyle name="Normal 284 3 6" xfId="8146"/>
    <cellStyle name="Normal 284 3 6 2" xfId="11574"/>
    <cellStyle name="Normal 284 3 6 2 2" xfId="13175"/>
    <cellStyle name="Normal 284 3 6 2 3" xfId="11336"/>
    <cellStyle name="Normal 284 3 6 3" xfId="12497"/>
    <cellStyle name="Normal 284 3 6 4" xfId="12057"/>
    <cellStyle name="Normal 284 3 7" xfId="10585"/>
    <cellStyle name="Normal 284 3 7 2" xfId="12834"/>
    <cellStyle name="Normal 284 3 7 3" xfId="12229"/>
    <cellStyle name="Normal 284 3 8" xfId="10918"/>
    <cellStyle name="Normal 284 3 9" xfId="11485"/>
    <cellStyle name="Normal 284 4" xfId="3850"/>
    <cellStyle name="Normal 284 4 2" xfId="8417"/>
    <cellStyle name="Normal 284 4 2 2" xfId="11815"/>
    <cellStyle name="Normal 284 4 2 2 2" xfId="13416"/>
    <cellStyle name="Normal 284 4 2 2 3" xfId="13767"/>
    <cellStyle name="Normal 284 4 2 3" xfId="11006"/>
    <cellStyle name="Normal 284 4 2 3 2" xfId="13078"/>
    <cellStyle name="Normal 284 4 2 3 3" xfId="10707"/>
    <cellStyle name="Normal 284 4 2 4" xfId="12738"/>
    <cellStyle name="Normal 284 4 2 5" xfId="11471"/>
    <cellStyle name="Normal 284 4 3" xfId="8216"/>
    <cellStyle name="Normal 284 4 3 2" xfId="11644"/>
    <cellStyle name="Normal 284 4 3 2 2" xfId="13245"/>
    <cellStyle name="Normal 284 4 3 2 3" xfId="13509"/>
    <cellStyle name="Normal 284 4 3 3" xfId="12567"/>
    <cellStyle name="Normal 284 4 3 4" xfId="10516"/>
    <cellStyle name="Normal 284 4 4" xfId="10803"/>
    <cellStyle name="Normal 284 4 4 2" xfId="12905"/>
    <cellStyle name="Normal 284 4 4 3" xfId="11287"/>
    <cellStyle name="Normal 284 4 5" xfId="12402"/>
    <cellStyle name="Normal 284 4 6" xfId="11383"/>
    <cellStyle name="Normal 284 5" xfId="8338"/>
    <cellStyle name="Normal 284 5 2" xfId="11736"/>
    <cellStyle name="Normal 284 5 2 2" xfId="13337"/>
    <cellStyle name="Normal 284 5 2 3" xfId="13688"/>
    <cellStyle name="Normal 284 5 3" xfId="10927"/>
    <cellStyle name="Normal 284 5 3 2" xfId="12999"/>
    <cellStyle name="Normal 284 5 3 3" xfId="11321"/>
    <cellStyle name="Normal 284 5 4" xfId="12659"/>
    <cellStyle name="Normal 284 5 5" xfId="12014"/>
    <cellStyle name="Normal 284 6" xfId="8137"/>
    <cellStyle name="Normal 284 6 2" xfId="11565"/>
    <cellStyle name="Normal 284 6 2 2" xfId="13166"/>
    <cellStyle name="Normal 284 6 2 3" xfId="12138"/>
    <cellStyle name="Normal 284 6 3" xfId="12488"/>
    <cellStyle name="Normal 284 6 4" xfId="12337"/>
    <cellStyle name="Normal 284 7" xfId="10549"/>
    <cellStyle name="Normal 284 7 2" xfId="12825"/>
    <cellStyle name="Normal 284 7 3" xfId="10515"/>
    <cellStyle name="Normal 284 8" xfId="10787"/>
    <cellStyle name="Normal 284 9" xfId="13550"/>
    <cellStyle name="Normal 285" xfId="2431"/>
    <cellStyle name="Normal 285 2" xfId="2762"/>
    <cellStyle name="Normal 285 2 2" xfId="3281"/>
    <cellStyle name="Normal 285 2 2 2" xfId="4064"/>
    <cellStyle name="Normal 285 2 2 2 2" xfId="8480"/>
    <cellStyle name="Normal 285 2 2 2 2 2" xfId="11878"/>
    <cellStyle name="Normal 285 2 2 2 2 2 2" xfId="13479"/>
    <cellStyle name="Normal 285 2 2 2 2 2 3" xfId="13830"/>
    <cellStyle name="Normal 285 2 2 2 2 3" xfId="11069"/>
    <cellStyle name="Normal 285 2 2 2 2 3 2" xfId="13141"/>
    <cellStyle name="Normal 285 2 2 2 2 3 3" xfId="10370"/>
    <cellStyle name="Normal 285 2 2 2 2 4" xfId="12801"/>
    <cellStyle name="Normal 285 2 2 2 2 5" xfId="11352"/>
    <cellStyle name="Normal 285 2 2 2 3" xfId="8279"/>
    <cellStyle name="Normal 285 2 2 2 3 2" xfId="11707"/>
    <cellStyle name="Normal 285 2 2 2 3 2 2" xfId="13308"/>
    <cellStyle name="Normal 285 2 2 2 3 2 3" xfId="13659"/>
    <cellStyle name="Normal 285 2 2 2 3 3" xfId="12630"/>
    <cellStyle name="Normal 285 2 2 2 3 4" xfId="10568"/>
    <cellStyle name="Normal 285 2 2 2 4" xfId="10888"/>
    <cellStyle name="Normal 285 2 2 2 4 2" xfId="12969"/>
    <cellStyle name="Normal 285 2 2 2 4 3" xfId="13616"/>
    <cellStyle name="Normal 285 2 2 2 5" xfId="12465"/>
    <cellStyle name="Normal 285 2 2 2 6" xfId="10362"/>
    <cellStyle name="Normal 285 2 2 3" xfId="8401"/>
    <cellStyle name="Normal 285 2 2 3 2" xfId="11799"/>
    <cellStyle name="Normal 285 2 2 3 2 2" xfId="13400"/>
    <cellStyle name="Normal 285 2 2 3 2 3" xfId="13751"/>
    <cellStyle name="Normal 285 2 2 3 3" xfId="10990"/>
    <cellStyle name="Normal 285 2 2 3 3 2" xfId="13062"/>
    <cellStyle name="Normal 285 2 2 3 3 3" xfId="11988"/>
    <cellStyle name="Normal 285 2 2 3 4" xfId="12722"/>
    <cellStyle name="Normal 285 2 2 3 5" xfId="11156"/>
    <cellStyle name="Normal 285 2 2 4" xfId="8200"/>
    <cellStyle name="Normal 285 2 2 4 2" xfId="11628"/>
    <cellStyle name="Normal 285 2 2 4 2 2" xfId="13229"/>
    <cellStyle name="Normal 285 2 2 4 2 3" xfId="11250"/>
    <cellStyle name="Normal 285 2 2 4 3" xfId="12551"/>
    <cellStyle name="Normal 285 2 2 4 4" xfId="10323"/>
    <cellStyle name="Normal 285 2 2 5" xfId="10701"/>
    <cellStyle name="Normal 285 2 2 5 2" xfId="12888"/>
    <cellStyle name="Normal 285 2 2 5 3" xfId="12818"/>
    <cellStyle name="Normal 285 2 2 6" xfId="12386"/>
    <cellStyle name="Normal 285 2 2 7" xfId="10438"/>
    <cellStyle name="Normal 285 2 3" xfId="3936"/>
    <cellStyle name="Normal 285 2 3 2" xfId="8444"/>
    <cellStyle name="Normal 285 2 3 2 2" xfId="11842"/>
    <cellStyle name="Normal 285 2 3 2 2 2" xfId="13443"/>
    <cellStyle name="Normal 285 2 3 2 2 3" xfId="13794"/>
    <cellStyle name="Normal 285 2 3 2 3" xfId="11033"/>
    <cellStyle name="Normal 285 2 3 2 3 2" xfId="13105"/>
    <cellStyle name="Normal 285 2 3 2 3 3" xfId="11357"/>
    <cellStyle name="Normal 285 2 3 2 4" xfId="12765"/>
    <cellStyle name="Normal 285 2 3 2 5" xfId="12303"/>
    <cellStyle name="Normal 285 2 3 3" xfId="8243"/>
    <cellStyle name="Normal 285 2 3 3 2" xfId="11671"/>
    <cellStyle name="Normal 285 2 3 3 2 2" xfId="13272"/>
    <cellStyle name="Normal 285 2 3 3 2 3" xfId="13623"/>
    <cellStyle name="Normal 285 2 3 3 3" xfId="12594"/>
    <cellStyle name="Normal 285 2 3 3 4" xfId="11327"/>
    <cellStyle name="Normal 285 2 3 4" xfId="10838"/>
    <cellStyle name="Normal 285 2 3 4 2" xfId="12932"/>
    <cellStyle name="Normal 285 2 3 4 3" xfId="11277"/>
    <cellStyle name="Normal 285 2 3 5" xfId="12429"/>
    <cellStyle name="Normal 285 2 3 6" xfId="10318"/>
    <cellStyle name="Normal 285 2 4" xfId="8365"/>
    <cellStyle name="Normal 285 2 4 2" xfId="11763"/>
    <cellStyle name="Normal 285 2 4 2 2" xfId="13364"/>
    <cellStyle name="Normal 285 2 4 2 3" xfId="13715"/>
    <cellStyle name="Normal 285 2 4 3" xfId="10954"/>
    <cellStyle name="Normal 285 2 4 3 2" xfId="13026"/>
    <cellStyle name="Normal 285 2 4 3 3" xfId="13571"/>
    <cellStyle name="Normal 285 2 4 4" xfId="12686"/>
    <cellStyle name="Normal 285 2 4 5" xfId="10418"/>
    <cellStyle name="Normal 285 2 5" xfId="8164"/>
    <cellStyle name="Normal 285 2 5 2" xfId="11592"/>
    <cellStyle name="Normal 285 2 5 2 2" xfId="13193"/>
    <cellStyle name="Normal 285 2 5 2 3" xfId="10352"/>
    <cellStyle name="Normal 285 2 5 3" xfId="12515"/>
    <cellStyle name="Normal 285 2 5 4" xfId="10359"/>
    <cellStyle name="Normal 285 2 6" xfId="10607"/>
    <cellStyle name="Normal 285 2 6 2" xfId="12852"/>
    <cellStyle name="Normal 285 2 6 3" xfId="10477"/>
    <cellStyle name="Normal 285 2 7" xfId="12350"/>
    <cellStyle name="Normal 285 2 8" xfId="10309"/>
    <cellStyle name="Normal 285 3" xfId="3263"/>
    <cellStyle name="Normal 285 3 2" xfId="4047"/>
    <cellStyle name="Normal 285 3 2 2" xfId="8463"/>
    <cellStyle name="Normal 285 3 2 2 2" xfId="11861"/>
    <cellStyle name="Normal 285 3 2 2 2 2" xfId="13462"/>
    <cellStyle name="Normal 285 3 2 2 2 3" xfId="13813"/>
    <cellStyle name="Normal 285 3 2 2 3" xfId="11052"/>
    <cellStyle name="Normal 285 3 2 2 3 2" xfId="13124"/>
    <cellStyle name="Normal 285 3 2 2 3 3" xfId="10811"/>
    <cellStyle name="Normal 285 3 2 2 4" xfId="12784"/>
    <cellStyle name="Normal 285 3 2 2 5" xfId="11405"/>
    <cellStyle name="Normal 285 3 2 3" xfId="8262"/>
    <cellStyle name="Normal 285 3 2 3 2" xfId="11690"/>
    <cellStyle name="Normal 285 3 2 3 2 2" xfId="13291"/>
    <cellStyle name="Normal 285 3 2 3 2 3" xfId="13642"/>
    <cellStyle name="Normal 285 3 2 3 3" xfId="12613"/>
    <cellStyle name="Normal 285 3 2 3 4" xfId="12184"/>
    <cellStyle name="Normal 285 3 2 4" xfId="10871"/>
    <cellStyle name="Normal 285 3 2 4 2" xfId="12952"/>
    <cellStyle name="Normal 285 3 2 4 3" xfId="11403"/>
    <cellStyle name="Normal 285 3 2 5" xfId="12448"/>
    <cellStyle name="Normal 285 3 2 6" xfId="12036"/>
    <cellStyle name="Normal 285 3 3" xfId="8384"/>
    <cellStyle name="Normal 285 3 3 2" xfId="11782"/>
    <cellStyle name="Normal 285 3 3 2 2" xfId="13383"/>
    <cellStyle name="Normal 285 3 3 2 3" xfId="13734"/>
    <cellStyle name="Normal 285 3 3 3" xfId="10973"/>
    <cellStyle name="Normal 285 3 3 3 2" xfId="13045"/>
    <cellStyle name="Normal 285 3 3 3 3" xfId="11207"/>
    <cellStyle name="Normal 285 3 3 4" xfId="12705"/>
    <cellStyle name="Normal 285 3 3 5" xfId="11171"/>
    <cellStyle name="Normal 285 3 4" xfId="8183"/>
    <cellStyle name="Normal 285 3 4 2" xfId="11611"/>
    <cellStyle name="Normal 285 3 4 2 2" xfId="13212"/>
    <cellStyle name="Normal 285 3 4 2 3" xfId="10313"/>
    <cellStyle name="Normal 285 3 4 3" xfId="12534"/>
    <cellStyle name="Normal 285 3 4 4" xfId="13558"/>
    <cellStyle name="Normal 285 3 5" xfId="10684"/>
    <cellStyle name="Normal 285 3 5 2" xfId="12871"/>
    <cellStyle name="Normal 285 3 5 3" xfId="11498"/>
    <cellStyle name="Normal 285 3 6" xfId="12369"/>
    <cellStyle name="Normal 285 3 7" xfId="13591"/>
    <cellStyle name="Normal 285 4" xfId="3851"/>
    <cellStyle name="Normal 285 4 2" xfId="8418"/>
    <cellStyle name="Normal 285 4 2 2" xfId="11816"/>
    <cellStyle name="Normal 285 4 2 2 2" xfId="13417"/>
    <cellStyle name="Normal 285 4 2 2 3" xfId="13768"/>
    <cellStyle name="Normal 285 4 2 3" xfId="11007"/>
    <cellStyle name="Normal 285 4 2 3 2" xfId="13079"/>
    <cellStyle name="Normal 285 4 2 3 3" xfId="10476"/>
    <cellStyle name="Normal 285 4 2 4" xfId="12739"/>
    <cellStyle name="Normal 285 4 2 5" xfId="11445"/>
    <cellStyle name="Normal 285 4 3" xfId="8217"/>
    <cellStyle name="Normal 285 4 3 2" xfId="11645"/>
    <cellStyle name="Normal 285 4 3 2 2" xfId="13246"/>
    <cellStyle name="Normal 285 4 3 2 3" xfId="10266"/>
    <cellStyle name="Normal 285 4 3 3" xfId="12568"/>
    <cellStyle name="Normal 285 4 3 4" xfId="10177"/>
    <cellStyle name="Normal 285 4 4" xfId="10804"/>
    <cellStyle name="Normal 285 4 4 2" xfId="12906"/>
    <cellStyle name="Normal 285 4 4 3" xfId="11342"/>
    <cellStyle name="Normal 285 4 5" xfId="12403"/>
    <cellStyle name="Normal 285 4 6" xfId="10233"/>
    <cellStyle name="Normal 285 5" xfId="8339"/>
    <cellStyle name="Normal 285 5 2" xfId="11737"/>
    <cellStyle name="Normal 285 5 2 2" xfId="13338"/>
    <cellStyle name="Normal 285 5 2 3" xfId="13689"/>
    <cellStyle name="Normal 285 5 3" xfId="10928"/>
    <cellStyle name="Normal 285 5 3 2" xfId="13000"/>
    <cellStyle name="Normal 285 5 3 3" xfId="10508"/>
    <cellStyle name="Normal 285 5 4" xfId="12660"/>
    <cellStyle name="Normal 285 5 5" xfId="12312"/>
    <cellStyle name="Normal 285 6" xfId="8138"/>
    <cellStyle name="Normal 285 6 2" xfId="11566"/>
    <cellStyle name="Normal 285 6 2 2" xfId="13167"/>
    <cellStyle name="Normal 285 6 2 3" xfId="12257"/>
    <cellStyle name="Normal 285 6 3" xfId="12489"/>
    <cellStyle name="Normal 285 6 4" xfId="11220"/>
    <cellStyle name="Normal 285 7" xfId="10550"/>
    <cellStyle name="Normal 285 7 2" xfId="12826"/>
    <cellStyle name="Normal 285 7 3" xfId="10343"/>
    <cellStyle name="Normal 285 8" xfId="11325"/>
    <cellStyle name="Normal 285 9" xfId="12258"/>
    <cellStyle name="Normal 286" xfId="2299"/>
    <cellStyle name="Normal 286 2" xfId="2759"/>
    <cellStyle name="Normal 286 2 2" xfId="3279"/>
    <cellStyle name="Normal 286 2 2 2" xfId="4062"/>
    <cellStyle name="Normal 286 2 2 2 2" xfId="8478"/>
    <cellStyle name="Normal 286 2 2 2 2 2" xfId="11876"/>
    <cellStyle name="Normal 286 2 2 2 2 2 2" xfId="13477"/>
    <cellStyle name="Normal 286 2 2 2 2 2 3" xfId="13828"/>
    <cellStyle name="Normal 286 2 2 2 2 3" xfId="11067"/>
    <cellStyle name="Normal 286 2 2 2 2 3 2" xfId="13139"/>
    <cellStyle name="Normal 286 2 2 2 2 3 3" xfId="10350"/>
    <cellStyle name="Normal 286 2 2 2 2 4" xfId="12799"/>
    <cellStyle name="Normal 286 2 2 2 2 5" xfId="10718"/>
    <cellStyle name="Normal 286 2 2 2 3" xfId="8277"/>
    <cellStyle name="Normal 286 2 2 2 3 2" xfId="11705"/>
    <cellStyle name="Normal 286 2 2 2 3 2 2" xfId="13306"/>
    <cellStyle name="Normal 286 2 2 2 3 2 3" xfId="13657"/>
    <cellStyle name="Normal 286 2 2 2 3 3" xfId="12628"/>
    <cellStyle name="Normal 286 2 2 2 3 4" xfId="12103"/>
    <cellStyle name="Normal 286 2 2 2 4" xfId="10886"/>
    <cellStyle name="Normal 286 2 2 2 4 2" xfId="12967"/>
    <cellStyle name="Normal 286 2 2 2 4 3" xfId="12196"/>
    <cellStyle name="Normal 286 2 2 2 5" xfId="12463"/>
    <cellStyle name="Normal 286 2 2 2 6" xfId="12316"/>
    <cellStyle name="Normal 286 2 2 3" xfId="8399"/>
    <cellStyle name="Normal 286 2 2 3 2" xfId="11797"/>
    <cellStyle name="Normal 286 2 2 3 2 2" xfId="13398"/>
    <cellStyle name="Normal 286 2 2 3 2 3" xfId="13749"/>
    <cellStyle name="Normal 286 2 2 3 3" xfId="10988"/>
    <cellStyle name="Normal 286 2 2 3 3 2" xfId="13060"/>
    <cellStyle name="Normal 286 2 2 3 3 3" xfId="13504"/>
    <cellStyle name="Normal 286 2 2 3 4" xfId="12720"/>
    <cellStyle name="Normal 286 2 2 3 5" xfId="10815"/>
    <cellStyle name="Normal 286 2 2 4" xfId="8198"/>
    <cellStyle name="Normal 286 2 2 4 2" xfId="11626"/>
    <cellStyle name="Normal 286 2 2 4 2 2" xfId="13227"/>
    <cellStyle name="Normal 286 2 2 4 2 3" xfId="10626"/>
    <cellStyle name="Normal 286 2 2 4 3" xfId="12549"/>
    <cellStyle name="Normal 286 2 2 4 4" xfId="12010"/>
    <cellStyle name="Normal 286 2 2 5" xfId="10699"/>
    <cellStyle name="Normal 286 2 2 5 2" xfId="12886"/>
    <cellStyle name="Normal 286 2 2 5 3" xfId="12163"/>
    <cellStyle name="Normal 286 2 2 6" xfId="12384"/>
    <cellStyle name="Normal 286 2 2 7" xfId="11483"/>
    <cellStyle name="Normal 286 2 3" xfId="3933"/>
    <cellStyle name="Normal 286 2 3 2" xfId="8442"/>
    <cellStyle name="Normal 286 2 3 2 2" xfId="11840"/>
    <cellStyle name="Normal 286 2 3 2 2 2" xfId="13441"/>
    <cellStyle name="Normal 286 2 3 2 2 3" xfId="13792"/>
    <cellStyle name="Normal 286 2 3 2 3" xfId="11031"/>
    <cellStyle name="Normal 286 2 3 2 3 2" xfId="13103"/>
    <cellStyle name="Normal 286 2 3 2 3 3" xfId="11389"/>
    <cellStyle name="Normal 286 2 3 2 4" xfId="12763"/>
    <cellStyle name="Normal 286 2 3 2 5" xfId="10448"/>
    <cellStyle name="Normal 286 2 3 3" xfId="8241"/>
    <cellStyle name="Normal 286 2 3 3 2" xfId="11669"/>
    <cellStyle name="Normal 286 2 3 3 2 2" xfId="13270"/>
    <cellStyle name="Normal 286 2 3 3 2 3" xfId="13621"/>
    <cellStyle name="Normal 286 2 3 3 3" xfId="12592"/>
    <cellStyle name="Normal 286 2 3 3 4" xfId="12047"/>
    <cellStyle name="Normal 286 2 3 4" xfId="10836"/>
    <cellStyle name="Normal 286 2 3 4 2" xfId="12930"/>
    <cellStyle name="Normal 286 2 3 4 3" xfId="10751"/>
    <cellStyle name="Normal 286 2 3 5" xfId="12427"/>
    <cellStyle name="Normal 286 2 3 6" xfId="11266"/>
    <cellStyle name="Normal 286 2 4" xfId="8363"/>
    <cellStyle name="Normal 286 2 4 2" xfId="11761"/>
    <cellStyle name="Normal 286 2 4 2 2" xfId="13362"/>
    <cellStyle name="Normal 286 2 4 2 3" xfId="13713"/>
    <cellStyle name="Normal 286 2 4 3" xfId="10952"/>
    <cellStyle name="Normal 286 2 4 3 2" xfId="13024"/>
    <cellStyle name="Normal 286 2 4 3 3" xfId="13525"/>
    <cellStyle name="Normal 286 2 4 4" xfId="12684"/>
    <cellStyle name="Normal 286 2 4 5" xfId="11499"/>
    <cellStyle name="Normal 286 2 5" xfId="8162"/>
    <cellStyle name="Normal 286 2 5 2" xfId="11590"/>
    <cellStyle name="Normal 286 2 5 2 2" xfId="13191"/>
    <cellStyle name="Normal 286 2 5 2 3" xfId="10775"/>
    <cellStyle name="Normal 286 2 5 3" xfId="12513"/>
    <cellStyle name="Normal 286 2 5 4" xfId="12341"/>
    <cellStyle name="Normal 286 2 6" xfId="10605"/>
    <cellStyle name="Normal 286 2 6 2" xfId="12850"/>
    <cellStyle name="Normal 286 2 6 3" xfId="11928"/>
    <cellStyle name="Normal 286 2 7" xfId="11311"/>
    <cellStyle name="Normal 286 2 8" xfId="10773"/>
    <cellStyle name="Normal 286 3" xfId="3261"/>
    <cellStyle name="Normal 286 3 2" xfId="4045"/>
    <cellStyle name="Normal 286 3 2 2" xfId="8461"/>
    <cellStyle name="Normal 286 3 2 2 2" xfId="11859"/>
    <cellStyle name="Normal 286 3 2 2 2 2" xfId="13460"/>
    <cellStyle name="Normal 286 3 2 2 2 3" xfId="13811"/>
    <cellStyle name="Normal 286 3 2 2 3" xfId="11050"/>
    <cellStyle name="Normal 286 3 2 2 3 2" xfId="13122"/>
    <cellStyle name="Normal 286 3 2 2 3 3" xfId="10721"/>
    <cellStyle name="Normal 286 3 2 2 4" xfId="12782"/>
    <cellStyle name="Normal 286 3 2 2 5" xfId="12028"/>
    <cellStyle name="Normal 286 3 2 3" xfId="8260"/>
    <cellStyle name="Normal 286 3 2 3 2" xfId="11688"/>
    <cellStyle name="Normal 286 3 2 3 2 2" xfId="13289"/>
    <cellStyle name="Normal 286 3 2 3 2 3" xfId="13640"/>
    <cellStyle name="Normal 286 3 2 3 3" xfId="12611"/>
    <cellStyle name="Normal 286 3 2 3 4" xfId="13547"/>
    <cellStyle name="Normal 286 3 2 4" xfId="10869"/>
    <cellStyle name="Normal 286 3 2 4 2" xfId="12950"/>
    <cellStyle name="Normal 286 3 2 4 3" xfId="10544"/>
    <cellStyle name="Normal 286 3 2 5" xfId="12446"/>
    <cellStyle name="Normal 286 3 2 6" xfId="10709"/>
    <cellStyle name="Normal 286 3 3" xfId="8382"/>
    <cellStyle name="Normal 286 3 3 2" xfId="11780"/>
    <cellStyle name="Normal 286 3 3 2 2" xfId="13381"/>
    <cellStyle name="Normal 286 3 3 2 3" xfId="13732"/>
    <cellStyle name="Normal 286 3 3 3" xfId="10971"/>
    <cellStyle name="Normal 286 3 3 3 2" xfId="13043"/>
    <cellStyle name="Normal 286 3 3 3 3" xfId="11296"/>
    <cellStyle name="Normal 286 3 3 4" xfId="12703"/>
    <cellStyle name="Normal 286 3 3 5" xfId="12120"/>
    <cellStyle name="Normal 286 3 4" xfId="8181"/>
    <cellStyle name="Normal 286 3 4 2" xfId="11609"/>
    <cellStyle name="Normal 286 3 4 2 2" xfId="13210"/>
    <cellStyle name="Normal 286 3 4 2 3" xfId="11244"/>
    <cellStyle name="Normal 286 3 4 3" xfId="12532"/>
    <cellStyle name="Normal 286 3 4 4" xfId="11238"/>
    <cellStyle name="Normal 286 3 5" xfId="10682"/>
    <cellStyle name="Normal 286 3 5 2" xfId="12869"/>
    <cellStyle name="Normal 286 3 5 3" xfId="11224"/>
    <cellStyle name="Normal 286 3 6" xfId="12367"/>
    <cellStyle name="Normal 286 3 7" xfId="12262"/>
    <cellStyle name="Normal 286 4" xfId="3815"/>
    <cellStyle name="Normal 286 4 2" xfId="8411"/>
    <cellStyle name="Normal 286 4 2 2" xfId="11809"/>
    <cellStyle name="Normal 286 4 2 2 2" xfId="13410"/>
    <cellStyle name="Normal 286 4 2 2 3" xfId="13761"/>
    <cellStyle name="Normal 286 4 2 3" xfId="11000"/>
    <cellStyle name="Normal 286 4 2 3 2" xfId="13072"/>
    <cellStyle name="Normal 286 4 2 3 3" xfId="11180"/>
    <cellStyle name="Normal 286 4 2 4" xfId="12732"/>
    <cellStyle name="Normal 286 4 2 5" xfId="12030"/>
    <cellStyle name="Normal 286 4 3" xfId="8210"/>
    <cellStyle name="Normal 286 4 3 2" xfId="11638"/>
    <cellStyle name="Normal 286 4 3 2 2" xfId="13239"/>
    <cellStyle name="Normal 286 4 3 2 3" xfId="13606"/>
    <cellStyle name="Normal 286 4 3 3" xfId="12561"/>
    <cellStyle name="Normal 286 4 3 4" xfId="12240"/>
    <cellStyle name="Normal 286 4 4" xfId="10794"/>
    <cellStyle name="Normal 286 4 4 2" xfId="12899"/>
    <cellStyle name="Normal 286 4 4 3" xfId="10224"/>
    <cellStyle name="Normal 286 4 5" xfId="12396"/>
    <cellStyle name="Normal 286 4 6" xfId="11420"/>
    <cellStyle name="Normal 286 5" xfId="8333"/>
    <cellStyle name="Normal 286 5 2" xfId="11731"/>
    <cellStyle name="Normal 286 5 2 2" xfId="13332"/>
    <cellStyle name="Normal 286 5 2 3" xfId="13683"/>
    <cellStyle name="Normal 286 5 3" xfId="10922"/>
    <cellStyle name="Normal 286 5 3 2" xfId="12994"/>
    <cellStyle name="Normal 286 5 3 3" xfId="11107"/>
    <cellStyle name="Normal 286 5 4" xfId="12654"/>
    <cellStyle name="Normal 286 5 5" xfId="11274"/>
    <cellStyle name="Normal 286 6" xfId="8131"/>
    <cellStyle name="Normal 286 6 2" xfId="11560"/>
    <cellStyle name="Normal 286 6 2 2" xfId="13161"/>
    <cellStyle name="Normal 286 6 2 3" xfId="10412"/>
    <cellStyle name="Normal 286 6 3" xfId="12483"/>
    <cellStyle name="Normal 286 6 4" xfId="10619"/>
    <cellStyle name="Normal 286 7" xfId="10531"/>
    <cellStyle name="Normal 286 7 2" xfId="12820"/>
    <cellStyle name="Normal 286 7 3" xfId="10659"/>
    <cellStyle name="Normal 286 8" xfId="11964"/>
    <cellStyle name="Normal 286 9" xfId="10422"/>
    <cellStyle name="Normal 287" xfId="2674"/>
    <cellStyle name="Normal 288" xfId="2557"/>
    <cellStyle name="Normal 289" xfId="2704"/>
    <cellStyle name="Normal 29" xfId="1208"/>
    <cellStyle name="Normal 29 2" xfId="1163"/>
    <cellStyle name="Normal 29 3" xfId="1408"/>
    <cellStyle name="Normal 29 3 2" xfId="4889"/>
    <cellStyle name="Normal 29 3 2 2" xfId="9211"/>
    <cellStyle name="Normal 29 3 3" xfId="7041"/>
    <cellStyle name="Normal 29 4" xfId="1717"/>
    <cellStyle name="Normal 29 5" xfId="1105"/>
    <cellStyle name="Normal 290" xfId="2474"/>
    <cellStyle name="Normal 290 2" xfId="5650"/>
    <cellStyle name="Normal 290 2 2" xfId="9513"/>
    <cellStyle name="Normal 290 3" xfId="7470"/>
    <cellStyle name="Normal 291" xfId="2701"/>
    <cellStyle name="Normal 291 2" xfId="5840"/>
    <cellStyle name="Normal 291 2 2" xfId="9703"/>
    <cellStyle name="Normal 291 3" xfId="7660"/>
    <cellStyle name="Normal 292" xfId="2672"/>
    <cellStyle name="Normal 292 2" xfId="5814"/>
    <cellStyle name="Normal 292 2 2" xfId="9677"/>
    <cellStyle name="Normal 292 3" xfId="7634"/>
    <cellStyle name="Normal 293" xfId="2714"/>
    <cellStyle name="Normal 293 2" xfId="5851"/>
    <cellStyle name="Normal 293 2 2" xfId="9714"/>
    <cellStyle name="Normal 293 3" xfId="7671"/>
    <cellStyle name="Normal 294" xfId="2671"/>
    <cellStyle name="Normal 294 2" xfId="5813"/>
    <cellStyle name="Normal 294 2 2" xfId="9676"/>
    <cellStyle name="Normal 294 3" xfId="7633"/>
    <cellStyle name="Normal 295" xfId="2685"/>
    <cellStyle name="Normal 295 2" xfId="5826"/>
    <cellStyle name="Normal 295 2 2" xfId="9689"/>
    <cellStyle name="Normal 295 3" xfId="7646"/>
    <cellStyle name="Normal 296" xfId="2260"/>
    <cellStyle name="Normal 296 2" xfId="5471"/>
    <cellStyle name="Normal 296 2 2" xfId="9407"/>
    <cellStyle name="Normal 296 3" xfId="7300"/>
    <cellStyle name="Normal 297" xfId="2693"/>
    <cellStyle name="Normal 297 2" xfId="5833"/>
    <cellStyle name="Normal 297 2 2" xfId="9696"/>
    <cellStyle name="Normal 297 3" xfId="7653"/>
    <cellStyle name="Normal 298" xfId="2664"/>
    <cellStyle name="Normal 298 2" xfId="5806"/>
    <cellStyle name="Normal 298 2 2" xfId="9669"/>
    <cellStyle name="Normal 298 3" xfId="7626"/>
    <cellStyle name="Normal 299" xfId="2665"/>
    <cellStyle name="Normal 299 2" xfId="5807"/>
    <cellStyle name="Normal 299 2 2" xfId="9670"/>
    <cellStyle name="Normal 299 3" xfId="7627"/>
    <cellStyle name="Normal 3" xfId="60"/>
    <cellStyle name="Normal 3 10" xfId="1170"/>
    <cellStyle name="Normal 3 11" xfId="2962"/>
    <cellStyle name="Normal 3 2" xfId="82"/>
    <cellStyle name="Normal 3 2 2" xfId="127"/>
    <cellStyle name="Normal 3 2 2 2" xfId="946"/>
    <cellStyle name="Normal 3 2 2 3" xfId="1556"/>
    <cellStyle name="Normal 3 2 2 3 2" xfId="4859"/>
    <cellStyle name="Normal 3 2 2 3 2 2" xfId="9195"/>
    <cellStyle name="Normal 3 2 2 3 3" xfId="7023"/>
    <cellStyle name="Normal 3 2 2 4" xfId="952"/>
    <cellStyle name="Normal 3 2 2 5" xfId="2132"/>
    <cellStyle name="Normal 3 2 2 5 2" xfId="5347"/>
    <cellStyle name="Normal 3 2 2 5 3" xfId="4843"/>
    <cellStyle name="Normal 3 2 2 6" xfId="1541"/>
    <cellStyle name="Normal 3 2 2 7" xfId="3176"/>
    <cellStyle name="Normal 3 2 2 8" xfId="10545"/>
    <cellStyle name="Normal 3 2 3" xfId="186"/>
    <cellStyle name="Normal 3 2 3 2" xfId="2167"/>
    <cellStyle name="Normal 3 2 3 2 2" xfId="5381"/>
    <cellStyle name="Normal 3 2 3 2 3" xfId="4887"/>
    <cellStyle name="Normal 3 2 3 3" xfId="1615"/>
    <cellStyle name="Normal 3 2 3 4" xfId="3177"/>
    <cellStyle name="Normal 3 2 3 5" xfId="11453"/>
    <cellStyle name="Normal 3 2 4" xfId="968"/>
    <cellStyle name="Normal 3 2 4 2" xfId="4862"/>
    <cellStyle name="Normal 3 2 4 2 2" xfId="9198"/>
    <cellStyle name="Normal 3 2 4 3" xfId="7026"/>
    <cellStyle name="Normal 3 2 5" xfId="1068"/>
    <cellStyle name="Normal 3 2 6" xfId="2963"/>
    <cellStyle name="Normal 3 3" xfId="81"/>
    <cellStyle name="Normal 3 3 2" xfId="166"/>
    <cellStyle name="Normal 3 3 2 2" xfId="2155"/>
    <cellStyle name="Normal 3 3 2 2 2" xfId="5369"/>
    <cellStyle name="Normal 3 3 2 2 3" xfId="4877"/>
    <cellStyle name="Normal 3 3 2 3" xfId="982"/>
    <cellStyle name="Normal 3 3 2 4" xfId="3178"/>
    <cellStyle name="Normal 3 3 2 5" xfId="10623"/>
    <cellStyle name="Normal 3 3 3" xfId="240"/>
    <cellStyle name="Normal 3 3 3 2" xfId="2200"/>
    <cellStyle name="Normal 3 3 3 2 2" xfId="5411"/>
    <cellStyle name="Normal 3 3 3 2 3" xfId="4841"/>
    <cellStyle name="Normal 3 3 3 3" xfId="1053"/>
    <cellStyle name="Normal 3 3 3 4" xfId="3179"/>
    <cellStyle name="Normal 3 3 3 5" xfId="10732"/>
    <cellStyle name="Normal 3 3 4" xfId="1136"/>
    <cellStyle name="Normal 3 3 5" xfId="2964"/>
    <cellStyle name="Normal 3 4" xfId="110"/>
    <cellStyle name="Normal 3 4 2" xfId="1077"/>
    <cellStyle name="Normal 3 4 3" xfId="2128"/>
    <cellStyle name="Normal 3 4 3 2" xfId="5343"/>
    <cellStyle name="Normal 3 4 3 3" xfId="4886"/>
    <cellStyle name="Normal 3 4 4" xfId="1018"/>
    <cellStyle name="Normal 3 4 5" xfId="3180"/>
    <cellStyle name="Normal 3 4 6" xfId="11255"/>
    <cellStyle name="Normal 3 5" xfId="266"/>
    <cellStyle name="Normal 3 5 2" xfId="2216"/>
    <cellStyle name="Normal 3 5 2 2" xfId="5427"/>
    <cellStyle name="Normal 3 5 2 3" xfId="4839"/>
    <cellStyle name="Normal 3 5 3" xfId="1174"/>
    <cellStyle name="Normal 3 5 4" xfId="3181"/>
    <cellStyle name="Normal 3 5 5" xfId="11975"/>
    <cellStyle name="Normal 3 6" xfId="251"/>
    <cellStyle name="Normal 3 6 10" xfId="4165"/>
    <cellStyle name="Normal 3 6 10 2" xfId="8511"/>
    <cellStyle name="Normal 3 6 11" xfId="6340"/>
    <cellStyle name="Normal 3 6 12" xfId="10303"/>
    <cellStyle name="Normal 3 6 2" xfId="286"/>
    <cellStyle name="Normal 3 6 2 2" xfId="344"/>
    <cellStyle name="Normal 3 6 2 2 2" xfId="459"/>
    <cellStyle name="Normal 3 6 2 2 2 2" xfId="696"/>
    <cellStyle name="Normal 3 6 2 2 2 2 2" xfId="4599"/>
    <cellStyle name="Normal 3 6 2 2 2 2 2 2" xfId="8945"/>
    <cellStyle name="Normal 3 6 2 2 2 2 3" xfId="6774"/>
    <cellStyle name="Normal 3 6 2 2 2 3" xfId="897"/>
    <cellStyle name="Normal 3 6 2 2 2 3 2" xfId="4791"/>
    <cellStyle name="Normal 3 6 2 2 2 3 2 2" xfId="9137"/>
    <cellStyle name="Normal 3 6 2 2 2 3 3" xfId="6966"/>
    <cellStyle name="Normal 3 6 2 2 2 4" xfId="4362"/>
    <cellStyle name="Normal 3 6 2 2 2 4 2" xfId="8708"/>
    <cellStyle name="Normal 3 6 2 2 2 5" xfId="6537"/>
    <cellStyle name="Normal 3 6 2 2 3" xfId="581"/>
    <cellStyle name="Normal 3 6 2 2 3 2" xfId="4484"/>
    <cellStyle name="Normal 3 6 2 2 3 2 2" xfId="8830"/>
    <cellStyle name="Normal 3 6 2 2 3 3" xfId="6659"/>
    <cellStyle name="Normal 3 6 2 2 4" xfId="896"/>
    <cellStyle name="Normal 3 6 2 2 4 2" xfId="4790"/>
    <cellStyle name="Normal 3 6 2 2 4 2 2" xfId="9136"/>
    <cellStyle name="Normal 3 6 2 2 4 3" xfId="6965"/>
    <cellStyle name="Normal 3 6 2 2 5" xfId="4247"/>
    <cellStyle name="Normal 3 6 2 2 5 2" xfId="8593"/>
    <cellStyle name="Normal 3 6 2 2 6" xfId="6422"/>
    <cellStyle name="Normal 3 6 2 3" xfId="403"/>
    <cellStyle name="Normal 3 6 2 3 2" xfId="640"/>
    <cellStyle name="Normal 3 6 2 3 2 2" xfId="4543"/>
    <cellStyle name="Normal 3 6 2 3 2 2 2" xfId="8889"/>
    <cellStyle name="Normal 3 6 2 3 2 3" xfId="6718"/>
    <cellStyle name="Normal 3 6 2 3 3" xfId="898"/>
    <cellStyle name="Normal 3 6 2 3 3 2" xfId="4792"/>
    <cellStyle name="Normal 3 6 2 3 3 2 2" xfId="9138"/>
    <cellStyle name="Normal 3 6 2 3 3 3" xfId="6967"/>
    <cellStyle name="Normal 3 6 2 3 4" xfId="4306"/>
    <cellStyle name="Normal 3 6 2 3 4 2" xfId="8652"/>
    <cellStyle name="Normal 3 6 2 3 5" xfId="6481"/>
    <cellStyle name="Normal 3 6 2 4" xfId="525"/>
    <cellStyle name="Normal 3 6 2 4 2" xfId="4428"/>
    <cellStyle name="Normal 3 6 2 4 2 2" xfId="8774"/>
    <cellStyle name="Normal 3 6 2 4 3" xfId="6603"/>
    <cellStyle name="Normal 3 6 2 5" xfId="895"/>
    <cellStyle name="Normal 3 6 2 5 2" xfId="4789"/>
    <cellStyle name="Normal 3 6 2 5 2 2" xfId="9135"/>
    <cellStyle name="Normal 3 6 2 5 3" xfId="6964"/>
    <cellStyle name="Normal 3 6 2 6" xfId="4191"/>
    <cellStyle name="Normal 3 6 2 6 2" xfId="8537"/>
    <cellStyle name="Normal 3 6 2 7" xfId="6366"/>
    <cellStyle name="Normal 3 6 3" xfId="316"/>
    <cellStyle name="Normal 3 6 3 2" xfId="431"/>
    <cellStyle name="Normal 3 6 3 2 2" xfId="668"/>
    <cellStyle name="Normal 3 6 3 2 2 2" xfId="4571"/>
    <cellStyle name="Normal 3 6 3 2 2 2 2" xfId="8917"/>
    <cellStyle name="Normal 3 6 3 2 2 3" xfId="6746"/>
    <cellStyle name="Normal 3 6 3 2 3" xfId="900"/>
    <cellStyle name="Normal 3 6 3 2 3 2" xfId="4794"/>
    <cellStyle name="Normal 3 6 3 2 3 2 2" xfId="9140"/>
    <cellStyle name="Normal 3 6 3 2 3 3" xfId="6969"/>
    <cellStyle name="Normal 3 6 3 2 4" xfId="4334"/>
    <cellStyle name="Normal 3 6 3 2 4 2" xfId="8680"/>
    <cellStyle name="Normal 3 6 3 2 5" xfId="6509"/>
    <cellStyle name="Normal 3 6 3 3" xfId="553"/>
    <cellStyle name="Normal 3 6 3 3 2" xfId="4456"/>
    <cellStyle name="Normal 3 6 3 3 2 2" xfId="8802"/>
    <cellStyle name="Normal 3 6 3 3 3" xfId="6631"/>
    <cellStyle name="Normal 3 6 3 4" xfId="899"/>
    <cellStyle name="Normal 3 6 3 4 2" xfId="4793"/>
    <cellStyle name="Normal 3 6 3 4 2 2" xfId="9139"/>
    <cellStyle name="Normal 3 6 3 4 3" xfId="6968"/>
    <cellStyle name="Normal 3 6 3 5" xfId="4219"/>
    <cellStyle name="Normal 3 6 3 5 2" xfId="8565"/>
    <cellStyle name="Normal 3 6 3 6" xfId="6394"/>
    <cellStyle name="Normal 3 6 4" xfId="375"/>
    <cellStyle name="Normal 3 6 4 2" xfId="612"/>
    <cellStyle name="Normal 3 6 4 2 2" xfId="4515"/>
    <cellStyle name="Normal 3 6 4 2 2 2" xfId="8861"/>
    <cellStyle name="Normal 3 6 4 2 3" xfId="6690"/>
    <cellStyle name="Normal 3 6 4 3" xfId="901"/>
    <cellStyle name="Normal 3 6 4 3 2" xfId="4795"/>
    <cellStyle name="Normal 3 6 4 3 2 2" xfId="9141"/>
    <cellStyle name="Normal 3 6 4 3 3" xfId="6970"/>
    <cellStyle name="Normal 3 6 4 4" xfId="4278"/>
    <cellStyle name="Normal 3 6 4 4 2" xfId="8624"/>
    <cellStyle name="Normal 3 6 4 5" xfId="6453"/>
    <cellStyle name="Normal 3 6 5" xfId="499"/>
    <cellStyle name="Normal 3 6 5 2" xfId="4402"/>
    <cellStyle name="Normal 3 6 5 2 2" xfId="8748"/>
    <cellStyle name="Normal 3 6 5 3" xfId="6577"/>
    <cellStyle name="Normal 3 6 6" xfId="894"/>
    <cellStyle name="Normal 3 6 6 2" xfId="4788"/>
    <cellStyle name="Normal 3 6 6 2 2" xfId="9134"/>
    <cellStyle name="Normal 3 6 6 3" xfId="6963"/>
    <cellStyle name="Normal 3 6 7" xfId="2208"/>
    <cellStyle name="Normal 3 6 7 2" xfId="5419"/>
    <cellStyle name="Normal 3 6 7 2 2" xfId="7255"/>
    <cellStyle name="Normal 3 6 7 3" xfId="4885"/>
    <cellStyle name="Normal 3 6 8" xfId="1199"/>
    <cellStyle name="Normal 3 6 9" xfId="3182"/>
    <cellStyle name="Normal 3 7" xfId="347"/>
    <cellStyle name="Normal 3 7 2" xfId="584"/>
    <cellStyle name="Normal 3 7 2 2" xfId="4487"/>
    <cellStyle name="Normal 3 7 2 2 2" xfId="8833"/>
    <cellStyle name="Normal 3 7 2 3" xfId="6662"/>
    <cellStyle name="Normal 3 7 3" xfId="902"/>
    <cellStyle name="Normal 3 7 3 2" xfId="4796"/>
    <cellStyle name="Normal 3 7 3 2 2" xfId="9142"/>
    <cellStyle name="Normal 3 7 3 3" xfId="6971"/>
    <cellStyle name="Normal 3 7 4" xfId="2249"/>
    <cellStyle name="Normal 3 7 4 2" xfId="5460"/>
    <cellStyle name="Normal 3 7 4 2 2" xfId="7289"/>
    <cellStyle name="Normal 3 7 4 3" xfId="4867"/>
    <cellStyle name="Normal 3 7 5" xfId="1236"/>
    <cellStyle name="Normal 3 7 6" xfId="3183"/>
    <cellStyle name="Normal 3 7 7" xfId="4250"/>
    <cellStyle name="Normal 3 7 7 2" xfId="8596"/>
    <cellStyle name="Normal 3 7 8" xfId="6425"/>
    <cellStyle name="Normal 3 7 9" xfId="10851"/>
    <cellStyle name="Normal 3 8" xfId="702"/>
    <cellStyle name="Normal 3 8 2" xfId="2328"/>
    <cellStyle name="Normal 3 8 2 2" xfId="5533"/>
    <cellStyle name="Normal 3 8 2 3" xfId="4888"/>
    <cellStyle name="Normal 3 8 2 3 2" xfId="9210"/>
    <cellStyle name="Normal 3 8 2 4" xfId="7040"/>
    <cellStyle name="Normal 3 8 3" xfId="1127"/>
    <cellStyle name="Normal 3 8 3 2" xfId="5284"/>
    <cellStyle name="Normal 3 8 3 2 2" xfId="9353"/>
    <cellStyle name="Normal 3 8 3 3" xfId="7198"/>
    <cellStyle name="Normal 3 8 4" xfId="3175"/>
    <cellStyle name="Normal 3 8 4 2" xfId="6099"/>
    <cellStyle name="Normal 3 8 4 2 2" xfId="9962"/>
    <cellStyle name="Normal 3 8 4 3" xfId="7917"/>
    <cellStyle name="Normal 3 8 5" xfId="10198"/>
    <cellStyle name="Normal 3 9" xfId="893"/>
    <cellStyle name="Normal 3 9 2" xfId="5240"/>
    <cellStyle name="Normal 3 9 3" xfId="4787"/>
    <cellStyle name="Normal 3 9 3 2" xfId="9133"/>
    <cellStyle name="Normal 3 9 4" xfId="6962"/>
    <cellStyle name="Normal 3 9 5" xfId="12024"/>
    <cellStyle name="Normal 30" xfId="1318"/>
    <cellStyle name="Normal 30 2" xfId="1257"/>
    <cellStyle name="Normal 30 2 2" xfId="1672"/>
    <cellStyle name="Normal 30 2 3" xfId="1654"/>
    <cellStyle name="Normal 30 2 4" xfId="4884"/>
    <cellStyle name="Normal 30 2 4 2" xfId="9209"/>
    <cellStyle name="Normal 30 2 5" xfId="7039"/>
    <cellStyle name="Normal 30 3" xfId="1540"/>
    <cellStyle name="Normal 30 3 2" xfId="961"/>
    <cellStyle name="Normal 30 4" xfId="1349"/>
    <cellStyle name="Normal 300" xfId="2645"/>
    <cellStyle name="Normal 300 2" xfId="5790"/>
    <cellStyle name="Normal 300 2 2" xfId="9653"/>
    <cellStyle name="Normal 300 3" xfId="7610"/>
    <cellStyle name="Normal 301" xfId="2441"/>
    <cellStyle name="Normal 301 2" xfId="5627"/>
    <cellStyle name="Normal 301 2 2" xfId="9490"/>
    <cellStyle name="Normal 301 3" xfId="7447"/>
    <cellStyle name="Normal 302" xfId="2677"/>
    <cellStyle name="Normal 302 2" xfId="5818"/>
    <cellStyle name="Normal 302 2 2" xfId="9681"/>
    <cellStyle name="Normal 302 3" xfId="7638"/>
    <cellStyle name="Normal 303" xfId="2678"/>
    <cellStyle name="Normal 303 2" xfId="5819"/>
    <cellStyle name="Normal 303 2 2" xfId="9682"/>
    <cellStyle name="Normal 303 3" xfId="7639"/>
    <cellStyle name="Normal 304" xfId="2673"/>
    <cellStyle name="Normal 304 2" xfId="5815"/>
    <cellStyle name="Normal 304 2 2" xfId="9678"/>
    <cellStyle name="Normal 304 3" xfId="7635"/>
    <cellStyle name="Normal 305" xfId="2680"/>
    <cellStyle name="Normal 305 2" xfId="5821"/>
    <cellStyle name="Normal 305 2 2" xfId="9684"/>
    <cellStyle name="Normal 305 3" xfId="7641"/>
    <cellStyle name="Normal 306" xfId="2706"/>
    <cellStyle name="Normal 306 2" xfId="5844"/>
    <cellStyle name="Normal 306 2 2" xfId="9707"/>
    <cellStyle name="Normal 306 3" xfId="7664"/>
    <cellStyle name="Normal 307" xfId="2666"/>
    <cellStyle name="Normal 307 2" xfId="5808"/>
    <cellStyle name="Normal 307 2 2" xfId="9671"/>
    <cellStyle name="Normal 307 3" xfId="7628"/>
    <cellStyle name="Normal 308" xfId="2598"/>
    <cellStyle name="Normal 308 2" xfId="5746"/>
    <cellStyle name="Normal 308 2 2" xfId="9609"/>
    <cellStyle name="Normal 308 3" xfId="7566"/>
    <cellStyle name="Normal 309" xfId="1746"/>
    <cellStyle name="Normal 309 2" xfId="5325"/>
    <cellStyle name="Normal 309 2 2" xfId="9381"/>
    <cellStyle name="Normal 309 3" xfId="7231"/>
    <cellStyle name="Normal 31" xfId="999"/>
    <cellStyle name="Normal 31 2" xfId="1687"/>
    <cellStyle name="Normal 31 2 2" xfId="1005"/>
    <cellStyle name="Normal 31 2 3" xfId="1722"/>
    <cellStyle name="Normal 31 2 4" xfId="4863"/>
    <cellStyle name="Normal 31 2 4 2" xfId="9199"/>
    <cellStyle name="Normal 31 2 5" xfId="7027"/>
    <cellStyle name="Normal 31 3" xfId="1477"/>
    <cellStyle name="Normal 31 3 2" xfId="1610"/>
    <cellStyle name="Normal 31 4" xfId="1205"/>
    <cellStyle name="Normal 310" xfId="2458"/>
    <cellStyle name="Normal 310 2" xfId="5638"/>
    <cellStyle name="Normal 310 2 2" xfId="9501"/>
    <cellStyle name="Normal 310 3" xfId="7458"/>
    <cellStyle name="Normal 311" xfId="2697"/>
    <cellStyle name="Normal 311 2" xfId="5837"/>
    <cellStyle name="Normal 311 2 2" xfId="9700"/>
    <cellStyle name="Normal 311 3" xfId="7657"/>
    <cellStyle name="Normal 312" xfId="2696"/>
    <cellStyle name="Normal 312 2" xfId="5836"/>
    <cellStyle name="Normal 312 2 2" xfId="9699"/>
    <cellStyle name="Normal 312 3" xfId="7656"/>
    <cellStyle name="Normal 313" xfId="2708"/>
    <cellStyle name="Normal 313 2" xfId="5846"/>
    <cellStyle name="Normal 313 2 2" xfId="9709"/>
    <cellStyle name="Normal 313 3" xfId="7666"/>
    <cellStyle name="Normal 314" xfId="2465"/>
    <cellStyle name="Normal 314 2" xfId="5645"/>
    <cellStyle name="Normal 314 2 2" xfId="9508"/>
    <cellStyle name="Normal 314 3" xfId="7465"/>
    <cellStyle name="Normal 315" xfId="2707"/>
    <cellStyle name="Normal 315 2" xfId="5845"/>
    <cellStyle name="Normal 315 2 2" xfId="9708"/>
    <cellStyle name="Normal 315 3" xfId="7665"/>
    <cellStyle name="Normal 316" xfId="2667"/>
    <cellStyle name="Normal 316 2" xfId="5809"/>
    <cellStyle name="Normal 316 2 2" xfId="9672"/>
    <cellStyle name="Normal 316 3" xfId="7629"/>
    <cellStyle name="Normal 317" xfId="2663"/>
    <cellStyle name="Normal 317 2" xfId="5805"/>
    <cellStyle name="Normal 317 2 2" xfId="9668"/>
    <cellStyle name="Normal 317 3" xfId="7625"/>
    <cellStyle name="Normal 318" xfId="2676"/>
    <cellStyle name="Normal 318 2" xfId="5817"/>
    <cellStyle name="Normal 318 2 2" xfId="9680"/>
    <cellStyle name="Normal 318 3" xfId="7637"/>
    <cellStyle name="Normal 319" xfId="2694"/>
    <cellStyle name="Normal 319 2" xfId="5834"/>
    <cellStyle name="Normal 319 2 2" xfId="9697"/>
    <cellStyle name="Normal 319 3" xfId="7654"/>
    <cellStyle name="Normal 32" xfId="972"/>
    <cellStyle name="Normal 32 2" xfId="1536"/>
    <cellStyle name="Normal 32 2 2" xfId="1259"/>
    <cellStyle name="Normal 32 2 3" xfId="4840"/>
    <cellStyle name="Normal 32 2 3 2" xfId="9182"/>
    <cellStyle name="Normal 32 2 4" xfId="7011"/>
    <cellStyle name="Normal 32 3" xfId="1714"/>
    <cellStyle name="Normal 32 3 2" xfId="1128"/>
    <cellStyle name="Normal 32 4" xfId="1017"/>
    <cellStyle name="Normal 32 4 2" xfId="1579"/>
    <cellStyle name="Normal 32 5" xfId="1087"/>
    <cellStyle name="Normal 32 5 2" xfId="4838"/>
    <cellStyle name="Normal 32 5 2 2" xfId="9181"/>
    <cellStyle name="Normal 32 5 3" xfId="7010"/>
    <cellStyle name="Normal 32 6" xfId="1720"/>
    <cellStyle name="Normal 320" xfId="2709"/>
    <cellStyle name="Normal 320 2" xfId="5847"/>
    <cellStyle name="Normal 320 2 2" xfId="9710"/>
    <cellStyle name="Normal 320 3" xfId="7667"/>
    <cellStyle name="Normal 321" xfId="2445"/>
    <cellStyle name="Normal 321 2" xfId="2740"/>
    <cellStyle name="Normal 321 2 2" xfId="2765"/>
    <cellStyle name="Normal 321 2 2 2" xfId="3282"/>
    <cellStyle name="Normal 321 2 2 2 2" xfId="4065"/>
    <cellStyle name="Normal 321 2 2 2 2 2" xfId="8481"/>
    <cellStyle name="Normal 321 2 2 2 2 2 2" xfId="11879"/>
    <cellStyle name="Normal 321 2 2 2 2 2 2 2" xfId="13480"/>
    <cellStyle name="Normal 321 2 2 2 2 2 2 3" xfId="13831"/>
    <cellStyle name="Normal 321 2 2 2 2 2 3" xfId="11070"/>
    <cellStyle name="Normal 321 2 2 2 2 2 3 2" xfId="13142"/>
    <cellStyle name="Normal 321 2 2 2 2 2 3 3" xfId="10770"/>
    <cellStyle name="Normal 321 2 2 2 2 2 4" xfId="12802"/>
    <cellStyle name="Normal 321 2 2 2 2 2 5" xfId="11088"/>
    <cellStyle name="Normal 321 2 2 2 2 3" xfId="8280"/>
    <cellStyle name="Normal 321 2 2 2 2 3 2" xfId="11708"/>
    <cellStyle name="Normal 321 2 2 2 2 3 2 2" xfId="13309"/>
    <cellStyle name="Normal 321 2 2 2 2 3 2 3" xfId="13660"/>
    <cellStyle name="Normal 321 2 2 2 2 3 3" xfId="12631"/>
    <cellStyle name="Normal 321 2 2 2 2 3 4" xfId="10237"/>
    <cellStyle name="Normal 321 2 2 2 2 4" xfId="10889"/>
    <cellStyle name="Normal 321 2 2 2 2 4 2" xfId="12970"/>
    <cellStyle name="Normal 321 2 2 2 2 4 3" xfId="11082"/>
    <cellStyle name="Normal 321 2 2 2 2 5" xfId="12466"/>
    <cellStyle name="Normal 321 2 2 2 2 6" xfId="13517"/>
    <cellStyle name="Normal 321 2 2 2 3" xfId="8402"/>
    <cellStyle name="Normal 321 2 2 2 3 2" xfId="11800"/>
    <cellStyle name="Normal 321 2 2 2 3 2 2" xfId="13401"/>
    <cellStyle name="Normal 321 2 2 2 3 2 3" xfId="13752"/>
    <cellStyle name="Normal 321 2 2 2 3 3" xfId="10991"/>
    <cellStyle name="Normal 321 2 2 2 3 3 2" xfId="13063"/>
    <cellStyle name="Normal 321 2 2 2 3 3 3" xfId="11955"/>
    <cellStyle name="Normal 321 2 2 2 3 4" xfId="12723"/>
    <cellStyle name="Normal 321 2 2 2 3 5" xfId="11217"/>
    <cellStyle name="Normal 321 2 2 2 4" xfId="8201"/>
    <cellStyle name="Normal 321 2 2 2 4 2" xfId="11629"/>
    <cellStyle name="Normal 321 2 2 2 4 2 2" xfId="13230"/>
    <cellStyle name="Normal 321 2 2 2 4 2 3" xfId="12324"/>
    <cellStyle name="Normal 321 2 2 2 4 3" xfId="12552"/>
    <cellStyle name="Normal 321 2 2 2 4 4" xfId="13568"/>
    <cellStyle name="Normal 321 2 2 2 5" xfId="10702"/>
    <cellStyle name="Normal 321 2 2 2 5 2" xfId="12889"/>
    <cellStyle name="Normal 321 2 2 2 5 3" xfId="11372"/>
    <cellStyle name="Normal 321 2 2 2 6" xfId="12387"/>
    <cellStyle name="Normal 321 2 2 2 7" xfId="10402"/>
    <cellStyle name="Normal 321 2 2 3" xfId="3939"/>
    <cellStyle name="Normal 321 2 2 3 2" xfId="8445"/>
    <cellStyle name="Normal 321 2 2 3 2 2" xfId="11843"/>
    <cellStyle name="Normal 321 2 2 3 2 2 2" xfId="13444"/>
    <cellStyle name="Normal 321 2 2 3 2 2 3" xfId="13795"/>
    <cellStyle name="Normal 321 2 2 3 2 3" xfId="11034"/>
    <cellStyle name="Normal 321 2 2 3 2 3 2" xfId="13106"/>
    <cellStyle name="Normal 321 2 2 3 2 3 3" xfId="12113"/>
    <cellStyle name="Normal 321 2 2 3 2 4" xfId="12766"/>
    <cellStyle name="Normal 321 2 2 3 2 5" xfId="12343"/>
    <cellStyle name="Normal 321 2 2 3 3" xfId="8244"/>
    <cellStyle name="Normal 321 2 2 3 3 2" xfId="11672"/>
    <cellStyle name="Normal 321 2 2 3 3 2 2" xfId="13273"/>
    <cellStyle name="Normal 321 2 2 3 3 2 3" xfId="13624"/>
    <cellStyle name="Normal 321 2 2 3 3 3" xfId="12595"/>
    <cellStyle name="Normal 321 2 2 3 3 4" xfId="12289"/>
    <cellStyle name="Normal 321 2 2 3 4" xfId="10840"/>
    <cellStyle name="Normal 321 2 2 3 4 2" xfId="12933"/>
    <cellStyle name="Normal 321 2 2 3 4 3" xfId="10337"/>
    <cellStyle name="Normal 321 2 2 3 5" xfId="12430"/>
    <cellStyle name="Normal 321 2 2 3 6" xfId="11133"/>
    <cellStyle name="Normal 321 2 2 4" xfId="8366"/>
    <cellStyle name="Normal 321 2 2 4 2" xfId="11764"/>
    <cellStyle name="Normal 321 2 2 4 2 2" xfId="13365"/>
    <cellStyle name="Normal 321 2 2 4 2 3" xfId="13716"/>
    <cellStyle name="Normal 321 2 2 4 3" xfId="10955"/>
    <cellStyle name="Normal 321 2 2 4 3 2" xfId="13027"/>
    <cellStyle name="Normal 321 2 2 4 3 3" xfId="10734"/>
    <cellStyle name="Normal 321 2 2 4 4" xfId="12687"/>
    <cellStyle name="Normal 321 2 2 4 5" xfId="11894"/>
    <cellStyle name="Normal 321 2 2 5" xfId="8165"/>
    <cellStyle name="Normal 321 2 2 5 2" xfId="11593"/>
    <cellStyle name="Normal 321 2 2 5 2 2" xfId="13194"/>
    <cellStyle name="Normal 321 2 2 5 2 3" xfId="11447"/>
    <cellStyle name="Normal 321 2 2 5 3" xfId="12516"/>
    <cellStyle name="Normal 321 2 2 5 4" xfId="12328"/>
    <cellStyle name="Normal 321 2 2 6" xfId="10608"/>
    <cellStyle name="Normal 321 2 2 6 2" xfId="12853"/>
    <cellStyle name="Normal 321 2 2 6 3" xfId="11935"/>
    <cellStyle name="Normal 321 2 2 7" xfId="12351"/>
    <cellStyle name="Normal 321 2 2 8" xfId="11141"/>
    <cellStyle name="Normal 321 2 3" xfId="3265"/>
    <cellStyle name="Normal 321 2 3 2" xfId="4048"/>
    <cellStyle name="Normal 321 2 3 2 2" xfId="8464"/>
    <cellStyle name="Normal 321 2 3 2 2 2" xfId="11862"/>
    <cellStyle name="Normal 321 2 3 2 2 2 2" xfId="13463"/>
    <cellStyle name="Normal 321 2 3 2 2 2 3" xfId="13814"/>
    <cellStyle name="Normal 321 2 3 2 2 3" xfId="11053"/>
    <cellStyle name="Normal 321 2 3 2 2 3 2" xfId="13125"/>
    <cellStyle name="Normal 321 2 3 2 2 3 3" xfId="12340"/>
    <cellStyle name="Normal 321 2 3 2 2 4" xfId="12785"/>
    <cellStyle name="Normal 321 2 3 2 2 5" xfId="10255"/>
    <cellStyle name="Normal 321 2 3 2 3" xfId="8263"/>
    <cellStyle name="Normal 321 2 3 2 3 2" xfId="11691"/>
    <cellStyle name="Normal 321 2 3 2 3 2 2" xfId="13292"/>
    <cellStyle name="Normal 321 2 3 2 3 2 3" xfId="13643"/>
    <cellStyle name="Normal 321 2 3 2 3 3" xfId="12614"/>
    <cellStyle name="Normal 321 2 3 2 3 4" xfId="10651"/>
    <cellStyle name="Normal 321 2 3 2 4" xfId="10872"/>
    <cellStyle name="Normal 321 2 3 2 4 2" xfId="12953"/>
    <cellStyle name="Normal 321 2 3 2 4 3" xfId="11933"/>
    <cellStyle name="Normal 321 2 3 2 5" xfId="12449"/>
    <cellStyle name="Normal 321 2 3 2 6" xfId="10442"/>
    <cellStyle name="Normal 321 2 3 3" xfId="8385"/>
    <cellStyle name="Normal 321 2 3 3 2" xfId="11783"/>
    <cellStyle name="Normal 321 2 3 3 2 2" xfId="13384"/>
    <cellStyle name="Normal 321 2 3 3 2 3" xfId="13735"/>
    <cellStyle name="Normal 321 2 3 3 3" xfId="10974"/>
    <cellStyle name="Normal 321 2 3 3 3 2" xfId="13046"/>
    <cellStyle name="Normal 321 2 3 3 3 3" xfId="11915"/>
    <cellStyle name="Normal 321 2 3 3 4" xfId="12706"/>
    <cellStyle name="Normal 321 2 3 3 5" xfId="11393"/>
    <cellStyle name="Normal 321 2 3 4" xfId="8184"/>
    <cellStyle name="Normal 321 2 3 4 2" xfId="11612"/>
    <cellStyle name="Normal 321 2 3 4 2 2" xfId="13213"/>
    <cellStyle name="Normal 321 2 3 4 2 3" xfId="10571"/>
    <cellStyle name="Normal 321 2 3 4 3" xfId="12535"/>
    <cellStyle name="Normal 321 2 3 4 4" xfId="10219"/>
    <cellStyle name="Normal 321 2 3 5" xfId="10685"/>
    <cellStyle name="Normal 321 2 3 5 2" xfId="12872"/>
    <cellStyle name="Normal 321 2 3 5 3" xfId="10650"/>
    <cellStyle name="Normal 321 2 3 6" xfId="12370"/>
    <cellStyle name="Normal 321 2 3 7" xfId="11435"/>
    <cellStyle name="Normal 321 2 4" xfId="3917"/>
    <cellStyle name="Normal 321 2 4 2" xfId="8427"/>
    <cellStyle name="Normal 321 2 4 2 2" xfId="11825"/>
    <cellStyle name="Normal 321 2 4 2 2 2" xfId="13426"/>
    <cellStyle name="Normal 321 2 4 2 2 3" xfId="13777"/>
    <cellStyle name="Normal 321 2 4 2 3" xfId="11016"/>
    <cellStyle name="Normal 321 2 4 2 3 2" xfId="13088"/>
    <cellStyle name="Normal 321 2 4 2 3 3" xfId="11404"/>
    <cellStyle name="Normal 321 2 4 2 4" xfId="12748"/>
    <cellStyle name="Normal 321 2 4 2 5" xfId="13535"/>
    <cellStyle name="Normal 321 2 4 3" xfId="8226"/>
    <cellStyle name="Normal 321 2 4 3 2" xfId="11654"/>
    <cellStyle name="Normal 321 2 4 3 2 2" xfId="13255"/>
    <cellStyle name="Normal 321 2 4 3 2 3" xfId="11176"/>
    <cellStyle name="Normal 321 2 4 3 3" xfId="12577"/>
    <cellStyle name="Normal 321 2 4 3 4" xfId="11414"/>
    <cellStyle name="Normal 321 2 4 4" xfId="10821"/>
    <cellStyle name="Normal 321 2 4 4 2" xfId="12915"/>
    <cellStyle name="Normal 321 2 4 4 3" xfId="11387"/>
    <cellStyle name="Normal 321 2 4 5" xfId="12412"/>
    <cellStyle name="Normal 321 2 4 6" xfId="11477"/>
    <cellStyle name="Normal 321 2 5" xfId="8348"/>
    <cellStyle name="Normal 321 2 5 2" xfId="11746"/>
    <cellStyle name="Normal 321 2 5 2 2" xfId="13347"/>
    <cellStyle name="Normal 321 2 5 2 3" xfId="13698"/>
    <cellStyle name="Normal 321 2 5 3" xfId="10937"/>
    <cellStyle name="Normal 321 2 5 3 2" xfId="13009"/>
    <cellStyle name="Normal 321 2 5 3 3" xfId="11408"/>
    <cellStyle name="Normal 321 2 5 4" xfId="12669"/>
    <cellStyle name="Normal 321 2 5 5" xfId="11368"/>
    <cellStyle name="Normal 321 2 6" xfId="8147"/>
    <cellStyle name="Normal 321 2 6 2" xfId="11575"/>
    <cellStyle name="Normal 321 2 6 2 2" xfId="13176"/>
    <cellStyle name="Normal 321 2 6 2 3" xfId="12044"/>
    <cellStyle name="Normal 321 2 6 3" xfId="12498"/>
    <cellStyle name="Normal 321 2 6 4" xfId="11982"/>
    <cellStyle name="Normal 321 2 7" xfId="10589"/>
    <cellStyle name="Normal 321 2 7 2" xfId="12835"/>
    <cellStyle name="Normal 321 2 7 3" xfId="12288"/>
    <cellStyle name="Normal 321 2 8" xfId="11992"/>
    <cellStyle name="Normal 321 2 9" xfId="13580"/>
    <cellStyle name="Normal 321 3" xfId="2718"/>
    <cellStyle name="Normal 321 3 2" xfId="5854"/>
    <cellStyle name="Normal 321 3 2 2" xfId="9717"/>
    <cellStyle name="Normal 321 3 3" xfId="7674"/>
    <cellStyle name="Normal 321 4" xfId="3855"/>
    <cellStyle name="Normal 321 4 2" xfId="8420"/>
    <cellStyle name="Normal 321 4 2 2" xfId="11818"/>
    <cellStyle name="Normal 321 4 2 2 2" xfId="13419"/>
    <cellStyle name="Normal 321 4 2 2 3" xfId="13770"/>
    <cellStyle name="Normal 321 4 2 3" xfId="11009"/>
    <cellStyle name="Normal 321 4 2 3 2" xfId="13081"/>
    <cellStyle name="Normal 321 4 2 3 3" xfId="10248"/>
    <cellStyle name="Normal 321 4 2 4" xfId="12741"/>
    <cellStyle name="Normal 321 4 2 5" xfId="11135"/>
    <cellStyle name="Normal 321 4 3" xfId="8219"/>
    <cellStyle name="Normal 321 4 3 2" xfId="11647"/>
    <cellStyle name="Normal 321 4 3 2 2" xfId="13248"/>
    <cellStyle name="Normal 321 4 3 2 3" xfId="12053"/>
    <cellStyle name="Normal 321 4 3 3" xfId="12570"/>
    <cellStyle name="Normal 321 4 3 4" xfId="11154"/>
    <cellStyle name="Normal 321 4 4" xfId="10807"/>
    <cellStyle name="Normal 321 4 4 2" xfId="12908"/>
    <cellStyle name="Normal 321 4 4 3" xfId="12339"/>
    <cellStyle name="Normal 321 4 5" xfId="12405"/>
    <cellStyle name="Normal 321 4 6" xfId="10381"/>
    <cellStyle name="Normal 321 5" xfId="8341"/>
    <cellStyle name="Normal 321 5 2" xfId="11739"/>
    <cellStyle name="Normal 321 5 2 2" xfId="13340"/>
    <cellStyle name="Normal 321 5 2 3" xfId="13691"/>
    <cellStyle name="Normal 321 5 3" xfId="10930"/>
    <cellStyle name="Normal 321 5 3 2" xfId="13002"/>
    <cellStyle name="Normal 321 5 3 3" xfId="11090"/>
    <cellStyle name="Normal 321 5 4" xfId="12662"/>
    <cellStyle name="Normal 321 5 5" xfId="12043"/>
    <cellStyle name="Normal 321 6" xfId="8140"/>
    <cellStyle name="Normal 321 6 2" xfId="11568"/>
    <cellStyle name="Normal 321 6 2 2" xfId="13169"/>
    <cellStyle name="Normal 321 6 2 3" xfId="11191"/>
    <cellStyle name="Normal 321 6 3" xfId="12491"/>
    <cellStyle name="Normal 321 6 4" xfId="11225"/>
    <cellStyle name="Normal 321 7" xfId="10555"/>
    <cellStyle name="Normal 321 7 2" xfId="12828"/>
    <cellStyle name="Normal 321 7 3" xfId="11488"/>
    <cellStyle name="Normal 321 8" xfId="12122"/>
    <cellStyle name="Normal 321 9" xfId="12277"/>
    <cellStyle name="Normal 322" xfId="2454"/>
    <cellStyle name="Normal 322 2" xfId="5636"/>
    <cellStyle name="Normal 322 2 2" xfId="9499"/>
    <cellStyle name="Normal 322 3" xfId="7456"/>
    <cellStyle name="Normal 323" xfId="2728"/>
    <cellStyle name="Normal 323 2" xfId="5862"/>
    <cellStyle name="Normal 323 2 2" xfId="9725"/>
    <cellStyle name="Normal 323 3" xfId="7682"/>
    <cellStyle name="Normal 324" xfId="2719"/>
    <cellStyle name="Normal 324 2" xfId="5855"/>
    <cellStyle name="Normal 324 2 2" xfId="9718"/>
    <cellStyle name="Normal 324 3" xfId="7675"/>
    <cellStyle name="Normal 325" xfId="2423"/>
    <cellStyle name="Normal 325 2" xfId="5617"/>
    <cellStyle name="Normal 325 2 2" xfId="9480"/>
    <cellStyle name="Normal 325 3" xfId="7437"/>
    <cellStyle name="Normal 326" xfId="2456"/>
    <cellStyle name="Normal 327" xfId="2717"/>
    <cellStyle name="Normal 328" xfId="2737"/>
    <cellStyle name="Normal 329" xfId="2725"/>
    <cellStyle name="Normal 329 2" xfId="5859"/>
    <cellStyle name="Normal 329 2 2" xfId="9722"/>
    <cellStyle name="Normal 329 3" xfId="7679"/>
    <cellStyle name="Normal 33" xfId="1486"/>
    <cellStyle name="Normal 33 2" xfId="1079"/>
    <cellStyle name="Normal 33 2 2" xfId="5"/>
    <cellStyle name="Normal 33 2 3" xfId="5015"/>
    <cellStyle name="Normal 33 2 3 2" xfId="9271"/>
    <cellStyle name="Normal 33 2 4" xfId="7096"/>
    <cellStyle name="Normal 33 3" xfId="1620"/>
    <cellStyle name="Normal 33 3 2" xfId="1466"/>
    <cellStyle name="Normal 33 4" xfId="1277"/>
    <cellStyle name="Normal 33 4 2" xfId="1470"/>
    <cellStyle name="Normal 33 5" xfId="1412"/>
    <cellStyle name="Normal 330" xfId="2743"/>
    <cellStyle name="Normal 330 2" xfId="5874"/>
    <cellStyle name="Normal 330 2 2" xfId="9737"/>
    <cellStyle name="Normal 330 3" xfId="7694"/>
    <cellStyle name="Normal 331" xfId="2733"/>
    <cellStyle name="Normal 331 2" xfId="5867"/>
    <cellStyle name="Normal 331 2 2" xfId="9730"/>
    <cellStyle name="Normal 331 3" xfId="7687"/>
    <cellStyle name="Normal 332" xfId="2729"/>
    <cellStyle name="Normal 332 2" xfId="5863"/>
    <cellStyle name="Normal 332 2 2" xfId="9726"/>
    <cellStyle name="Normal 332 3" xfId="7683"/>
    <cellStyle name="Normal 333" xfId="2736"/>
    <cellStyle name="Normal 333 2" xfId="5869"/>
    <cellStyle name="Normal 333 2 2" xfId="9732"/>
    <cellStyle name="Normal 333 3" xfId="7689"/>
    <cellStyle name="Normal 334" xfId="2731"/>
    <cellStyle name="Normal 334 2" xfId="5865"/>
    <cellStyle name="Normal 334 2 2" xfId="9728"/>
    <cellStyle name="Normal 334 3" xfId="7685"/>
    <cellStyle name="Normal 335" xfId="2716"/>
    <cellStyle name="Normal 335 2" xfId="5853"/>
    <cellStyle name="Normal 335 2 2" xfId="9716"/>
    <cellStyle name="Normal 335 3" xfId="7673"/>
    <cellStyle name="Normal 336" xfId="2742"/>
    <cellStyle name="Normal 336 2" xfId="5873"/>
    <cellStyle name="Normal 336 2 2" xfId="9736"/>
    <cellStyle name="Normal 336 3" xfId="7693"/>
    <cellStyle name="Normal 337" xfId="2476"/>
    <cellStyle name="Normal 337 2" xfId="2766"/>
    <cellStyle name="Normal 337 2 2" xfId="3266"/>
    <cellStyle name="Normal 337 2 2 2" xfId="4049"/>
    <cellStyle name="Normal 337 2 2 2 2" xfId="8465"/>
    <cellStyle name="Normal 337 2 2 2 2 2" xfId="11863"/>
    <cellStyle name="Normal 337 2 2 2 2 2 2" xfId="13464"/>
    <cellStyle name="Normal 337 2 2 2 2 2 3" xfId="13815"/>
    <cellStyle name="Normal 337 2 2 2 2 3" xfId="11054"/>
    <cellStyle name="Normal 337 2 2 2 2 3 2" xfId="13126"/>
    <cellStyle name="Normal 337 2 2 2 2 3 3" xfId="10844"/>
    <cellStyle name="Normal 337 2 2 2 2 4" xfId="12786"/>
    <cellStyle name="Normal 337 2 2 2 2 5" xfId="11092"/>
    <cellStyle name="Normal 337 2 2 2 3" xfId="8264"/>
    <cellStyle name="Normal 337 2 2 2 3 2" xfId="11692"/>
    <cellStyle name="Normal 337 2 2 2 3 2 2" xfId="13293"/>
    <cellStyle name="Normal 337 2 2 2 3 2 3" xfId="13644"/>
    <cellStyle name="Normal 337 2 2 2 3 3" xfId="12615"/>
    <cellStyle name="Normal 337 2 2 2 3 4" xfId="12231"/>
    <cellStyle name="Normal 337 2 2 2 4" xfId="10873"/>
    <cellStyle name="Normal 337 2 2 2 4 2" xfId="12954"/>
    <cellStyle name="Normal 337 2 2 2 4 3" xfId="13511"/>
    <cellStyle name="Normal 337 2 2 2 5" xfId="12450"/>
    <cellStyle name="Normal 337 2 2 2 6" xfId="12154"/>
    <cellStyle name="Normal 337 2 2 3" xfId="8386"/>
    <cellStyle name="Normal 337 2 2 3 2" xfId="11784"/>
    <cellStyle name="Normal 337 2 2 3 2 2" xfId="13385"/>
    <cellStyle name="Normal 337 2 2 3 2 3" xfId="13736"/>
    <cellStyle name="Normal 337 2 2 3 3" xfId="10975"/>
    <cellStyle name="Normal 337 2 2 3 3 2" xfId="13047"/>
    <cellStyle name="Normal 337 2 2 3 3 3" xfId="10784"/>
    <cellStyle name="Normal 337 2 2 3 4" xfId="12707"/>
    <cellStyle name="Normal 337 2 2 3 5" xfId="12286"/>
    <cellStyle name="Normal 337 2 2 4" xfId="8185"/>
    <cellStyle name="Normal 337 2 2 4 2" xfId="11613"/>
    <cellStyle name="Normal 337 2 2 4 2 2" xfId="13214"/>
    <cellStyle name="Normal 337 2 2 4 2 3" xfId="13572"/>
    <cellStyle name="Normal 337 2 2 4 3" xfId="12536"/>
    <cellStyle name="Normal 337 2 2 4 4" xfId="11259"/>
    <cellStyle name="Normal 337 2 2 5" xfId="10686"/>
    <cellStyle name="Normal 337 2 2 5 2" xfId="12873"/>
    <cellStyle name="Normal 337 2 2 5 3" xfId="11411"/>
    <cellStyle name="Normal 337 2 2 6" xfId="12371"/>
    <cellStyle name="Normal 337 2 2 7" xfId="10615"/>
    <cellStyle name="Normal 337 2 3" xfId="3940"/>
    <cellStyle name="Normal 337 2 3 2" xfId="8446"/>
    <cellStyle name="Normal 337 2 3 2 2" xfId="11844"/>
    <cellStyle name="Normal 337 2 3 2 2 2" xfId="13445"/>
    <cellStyle name="Normal 337 2 3 2 2 3" xfId="13796"/>
    <cellStyle name="Normal 337 2 3 2 3" xfId="11035"/>
    <cellStyle name="Normal 337 2 3 2 3 2" xfId="13107"/>
    <cellStyle name="Normal 337 2 3 2 3 3" xfId="13567"/>
    <cellStyle name="Normal 337 2 3 2 4" xfId="12767"/>
    <cellStyle name="Normal 337 2 3 2 5" xfId="10842"/>
    <cellStyle name="Normal 337 2 3 3" xfId="8245"/>
    <cellStyle name="Normal 337 2 3 3 2" xfId="11673"/>
    <cellStyle name="Normal 337 2 3 3 2 2" xfId="13274"/>
    <cellStyle name="Normal 337 2 3 3 2 3" xfId="13625"/>
    <cellStyle name="Normal 337 2 3 3 3" xfId="12596"/>
    <cellStyle name="Normal 337 2 3 3 4" xfId="11470"/>
    <cellStyle name="Normal 337 2 3 4" xfId="10841"/>
    <cellStyle name="Normal 337 2 3 4 2" xfId="12934"/>
    <cellStyle name="Normal 337 2 3 4 3" xfId="10273"/>
    <cellStyle name="Normal 337 2 3 5" xfId="12431"/>
    <cellStyle name="Normal 337 2 3 6" xfId="11347"/>
    <cellStyle name="Normal 337 2 4" xfId="8367"/>
    <cellStyle name="Normal 337 2 4 2" xfId="11765"/>
    <cellStyle name="Normal 337 2 4 2 2" xfId="13366"/>
    <cellStyle name="Normal 337 2 4 2 3" xfId="13717"/>
    <cellStyle name="Normal 337 2 4 3" xfId="10956"/>
    <cellStyle name="Normal 337 2 4 3 2" xfId="13028"/>
    <cellStyle name="Normal 337 2 4 3 3" xfId="12121"/>
    <cellStyle name="Normal 337 2 4 4" xfId="12688"/>
    <cellStyle name="Normal 337 2 4 5" xfId="13543"/>
    <cellStyle name="Normal 337 2 5" xfId="8166"/>
    <cellStyle name="Normal 337 2 5 2" xfId="11594"/>
    <cellStyle name="Normal 337 2 5 2 2" xfId="13195"/>
    <cellStyle name="Normal 337 2 5 2 3" xfId="10618"/>
    <cellStyle name="Normal 337 2 5 3" xfId="12517"/>
    <cellStyle name="Normal 337 2 5 4" xfId="10488"/>
    <cellStyle name="Normal 337 2 6" xfId="10609"/>
    <cellStyle name="Normal 337 2 6 2" xfId="12854"/>
    <cellStyle name="Normal 337 2 6 3" xfId="11153"/>
    <cellStyle name="Normal 337 2 7" xfId="12352"/>
    <cellStyle name="Normal 337 2 8" xfId="10317"/>
    <cellStyle name="Normal 337 3" xfId="2756"/>
    <cellStyle name="Normal 337 3 2" xfId="5875"/>
    <cellStyle name="Normal 337 3 2 2" xfId="9738"/>
    <cellStyle name="Normal 337 3 3" xfId="7695"/>
    <cellStyle name="Normal 337 4" xfId="3864"/>
    <cellStyle name="Normal 337 4 2" xfId="8423"/>
    <cellStyle name="Normal 337 4 2 2" xfId="11821"/>
    <cellStyle name="Normal 337 4 2 2 2" xfId="13422"/>
    <cellStyle name="Normal 337 4 2 2 3" xfId="13773"/>
    <cellStyle name="Normal 337 4 2 3" xfId="11012"/>
    <cellStyle name="Normal 337 4 2 3 2" xfId="13084"/>
    <cellStyle name="Normal 337 4 2 3 3" xfId="12158"/>
    <cellStyle name="Normal 337 4 2 4" xfId="12744"/>
    <cellStyle name="Normal 337 4 2 5" xfId="10857"/>
    <cellStyle name="Normal 337 4 3" xfId="8222"/>
    <cellStyle name="Normal 337 4 3 2" xfId="11650"/>
    <cellStyle name="Normal 337 4 3 2 2" xfId="13251"/>
    <cellStyle name="Normal 337 4 3 2 3" xfId="11182"/>
    <cellStyle name="Normal 337 4 3 3" xfId="12573"/>
    <cellStyle name="Normal 337 4 3 4" xfId="10306"/>
    <cellStyle name="Normal 337 4 4" xfId="10810"/>
    <cellStyle name="Normal 337 4 4 2" xfId="12911"/>
    <cellStyle name="Normal 337 4 4 3" xfId="10655"/>
    <cellStyle name="Normal 337 4 5" xfId="12408"/>
    <cellStyle name="Normal 337 4 6" xfId="11146"/>
    <cellStyle name="Normal 337 5" xfId="8344"/>
    <cellStyle name="Normal 337 5 2" xfId="11742"/>
    <cellStyle name="Normal 337 5 2 2" xfId="13343"/>
    <cellStyle name="Normal 337 5 2 3" xfId="13694"/>
    <cellStyle name="Normal 337 5 3" xfId="10933"/>
    <cellStyle name="Normal 337 5 3 2" xfId="13005"/>
    <cellStyle name="Normal 337 5 3 3" xfId="12058"/>
    <cellStyle name="Normal 337 5 4" xfId="12665"/>
    <cellStyle name="Normal 337 5 5" xfId="13613"/>
    <cellStyle name="Normal 337 6" xfId="8143"/>
    <cellStyle name="Normal 337 6 2" xfId="11571"/>
    <cellStyle name="Normal 337 6 2 2" xfId="13172"/>
    <cellStyle name="Normal 337 6 2 3" xfId="10792"/>
    <cellStyle name="Normal 337 6 3" xfId="12494"/>
    <cellStyle name="Normal 337 6 4" xfId="11962"/>
    <cellStyle name="Normal 337 7" xfId="10558"/>
    <cellStyle name="Normal 337 7 2" xfId="12831"/>
    <cellStyle name="Normal 337 7 3" xfId="10473"/>
    <cellStyle name="Normal 337 8" xfId="10426"/>
    <cellStyle name="Normal 337 9" xfId="12317"/>
    <cellStyle name="Normal 338" xfId="2760"/>
    <cellStyle name="Normal 339" xfId="2768"/>
    <cellStyle name="Normal 339 2" xfId="5878"/>
    <cellStyle name="Normal 339 2 2" xfId="9741"/>
    <cellStyle name="Normal 339 3" xfId="7698"/>
    <cellStyle name="Normal 34" xfId="974"/>
    <cellStyle name="Normal 34 2" xfId="1653"/>
    <cellStyle name="Normal 34 2 2" xfId="1688"/>
    <cellStyle name="Normal 34 2 3" xfId="1484"/>
    <cellStyle name="Normal 34 3" xfId="1192"/>
    <cellStyle name="Normal 34 3 2" xfId="1696"/>
    <cellStyle name="Normal 34 3 3" xfId="1763"/>
    <cellStyle name="Normal 34 4" xfId="1734"/>
    <cellStyle name="Normal 34 5" xfId="1563"/>
    <cellStyle name="Normal 340" xfId="2784"/>
    <cellStyle name="Normal 340 2" xfId="5893"/>
    <cellStyle name="Normal 340 2 2" xfId="9756"/>
    <cellStyle name="Normal 340 3" xfId="7713"/>
    <cellStyle name="Normal 341" xfId="2779"/>
    <cellStyle name="Normal 341 2" xfId="5888"/>
    <cellStyle name="Normal 341 2 2" xfId="9751"/>
    <cellStyle name="Normal 341 3" xfId="7708"/>
    <cellStyle name="Normal 342" xfId="2789"/>
    <cellStyle name="Normal 342 2" xfId="5897"/>
    <cellStyle name="Normal 342 2 2" xfId="9760"/>
    <cellStyle name="Normal 342 3" xfId="7717"/>
    <cellStyle name="Normal 343" xfId="2791"/>
    <cellStyle name="Normal 343 2" xfId="5899"/>
    <cellStyle name="Normal 343 2 2" xfId="9762"/>
    <cellStyle name="Normal 343 3" xfId="7719"/>
    <cellStyle name="Normal 344" xfId="2821"/>
    <cellStyle name="Normal 344 2" xfId="5927"/>
    <cellStyle name="Normal 344 2 2" xfId="9790"/>
    <cellStyle name="Normal 344 3" xfId="7747"/>
    <cellStyle name="Normal 345" xfId="2777"/>
    <cellStyle name="Normal 346" xfId="2811"/>
    <cellStyle name="Normal 347" xfId="2895"/>
    <cellStyle name="Normal 348" xfId="2860"/>
    <cellStyle name="Normal 348 2" xfId="5966"/>
    <cellStyle name="Normal 348 2 2" xfId="9829"/>
    <cellStyle name="Normal 348 3" xfId="7786"/>
    <cellStyle name="Normal 349" xfId="2871"/>
    <cellStyle name="Normal 349 2" xfId="5976"/>
    <cellStyle name="Normal 349 2 2" xfId="9839"/>
    <cellStyle name="Normal 349 3" xfId="7796"/>
    <cellStyle name="Normal 35" xfId="1274"/>
    <cellStyle name="Normal 35 2" xfId="7"/>
    <cellStyle name="Normal 35 2 2" xfId="1123"/>
    <cellStyle name="Normal 35 2 3" xfId="1444"/>
    <cellStyle name="Normal 35 3" xfId="1409"/>
    <cellStyle name="Normal 35 3 2" xfId="956"/>
    <cellStyle name="Normal 35 4" xfId="1082"/>
    <cellStyle name="Normal 350" xfId="2790"/>
    <cellStyle name="Normal 350 2" xfId="5898"/>
    <cellStyle name="Normal 350 2 2" xfId="9761"/>
    <cellStyle name="Normal 350 3" xfId="7718"/>
    <cellStyle name="Normal 351" xfId="2908"/>
    <cellStyle name="Normal 351 2" xfId="6010"/>
    <cellStyle name="Normal 351 2 2" xfId="9873"/>
    <cellStyle name="Normal 351 3" xfId="7830"/>
    <cellStyle name="Normal 352" xfId="2803"/>
    <cellStyle name="Normal 352 2" xfId="5911"/>
    <cellStyle name="Normal 352 2 2" xfId="9774"/>
    <cellStyle name="Normal 352 3" xfId="7731"/>
    <cellStyle name="Normal 353" xfId="2842"/>
    <cellStyle name="Normal 353 2" xfId="5948"/>
    <cellStyle name="Normal 353 2 2" xfId="9811"/>
    <cellStyle name="Normal 353 3" xfId="7768"/>
    <cellStyle name="Normal 354" xfId="2893"/>
    <cellStyle name="Normal 354 2" xfId="5997"/>
    <cellStyle name="Normal 354 2 2" xfId="9860"/>
    <cellStyle name="Normal 354 3" xfId="7817"/>
    <cellStyle name="Normal 355" xfId="2901"/>
    <cellStyle name="Normal 355 2" xfId="6003"/>
    <cellStyle name="Normal 355 2 2" xfId="9866"/>
    <cellStyle name="Normal 355 3" xfId="7823"/>
    <cellStyle name="Normal 356" xfId="2878"/>
    <cellStyle name="Normal 356 2" xfId="5983"/>
    <cellStyle name="Normal 356 2 2" xfId="9846"/>
    <cellStyle name="Normal 356 3" xfId="7803"/>
    <cellStyle name="Normal 357" xfId="2845"/>
    <cellStyle name="Normal 357 2" xfId="5951"/>
    <cellStyle name="Normal 357 2 2" xfId="9814"/>
    <cellStyle name="Normal 357 3" xfId="7771"/>
    <cellStyle name="Normal 358" xfId="2847"/>
    <cellStyle name="Normal 358 2" xfId="5953"/>
    <cellStyle name="Normal 358 2 2" xfId="9816"/>
    <cellStyle name="Normal 358 3" xfId="7773"/>
    <cellStyle name="Normal 359" xfId="2781"/>
    <cellStyle name="Normal 359 2" xfId="5890"/>
    <cellStyle name="Normal 359 2 2" xfId="9753"/>
    <cellStyle name="Normal 359 3" xfId="7710"/>
    <cellStyle name="Normal 36" xfId="986"/>
    <cellStyle name="Normal 36 2" xfId="943"/>
    <cellStyle name="Normal 36 3" xfId="1625"/>
    <cellStyle name="Normal 36 3 2" xfId="1749"/>
    <cellStyle name="Normal 36 4" xfId="1494"/>
    <cellStyle name="Normal 36 5" xfId="1499"/>
    <cellStyle name="Normal 360" xfId="2898"/>
    <cellStyle name="Normal 360 2" xfId="6000"/>
    <cellStyle name="Normal 360 2 2" xfId="9863"/>
    <cellStyle name="Normal 360 3" xfId="7820"/>
    <cellStyle name="Normal 361" xfId="2835"/>
    <cellStyle name="Normal 361 2" xfId="5941"/>
    <cellStyle name="Normal 361 2 2" xfId="9804"/>
    <cellStyle name="Normal 361 3" xfId="7761"/>
    <cellStyle name="Normal 362" xfId="2921"/>
    <cellStyle name="Normal 362 2" xfId="6023"/>
    <cellStyle name="Normal 362 2 2" xfId="9886"/>
    <cellStyle name="Normal 362 3" xfId="7843"/>
    <cellStyle name="Normal 363" xfId="2786"/>
    <cellStyle name="Normal 363 2" xfId="5895"/>
    <cellStyle name="Normal 363 2 2" xfId="9758"/>
    <cellStyle name="Normal 363 3" xfId="7715"/>
    <cellStyle name="Normal 364" xfId="2852"/>
    <cellStyle name="Normal 364 2" xfId="5958"/>
    <cellStyle name="Normal 364 2 2" xfId="9821"/>
    <cellStyle name="Normal 364 3" xfId="7778"/>
    <cellStyle name="Normal 365" xfId="2914"/>
    <cellStyle name="Normal 365 2" xfId="6016"/>
    <cellStyle name="Normal 365 2 2" xfId="9879"/>
    <cellStyle name="Normal 365 3" xfId="7836"/>
    <cellStyle name="Normal 366" xfId="2831"/>
    <cellStyle name="Normal 366 2" xfId="5937"/>
    <cellStyle name="Normal 366 2 2" xfId="9800"/>
    <cellStyle name="Normal 366 3" xfId="7757"/>
    <cellStyle name="Normal 367" xfId="2813"/>
    <cellStyle name="Normal 367 2" xfId="5919"/>
    <cellStyle name="Normal 367 2 2" xfId="9782"/>
    <cellStyle name="Normal 367 3" xfId="7739"/>
    <cellStyle name="Normal 368" xfId="2892"/>
    <cellStyle name="Normal 368 2" xfId="5996"/>
    <cellStyle name="Normal 368 2 2" xfId="9859"/>
    <cellStyle name="Normal 368 3" xfId="7816"/>
    <cellStyle name="Normal 369" xfId="2767"/>
    <cellStyle name="Normal 369 2" xfId="5877"/>
    <cellStyle name="Normal 369 2 2" xfId="9740"/>
    <cellStyle name="Normal 369 3" xfId="7697"/>
    <cellStyle name="Normal 37" xfId="1436"/>
    <cellStyle name="Normal 37 2" xfId="1695"/>
    <cellStyle name="Normal 37 3" xfId="1175"/>
    <cellStyle name="Normal 37 3 2" xfId="1272"/>
    <cellStyle name="Normal 37 4" xfId="1088"/>
    <cellStyle name="Normal 37 5" xfId="1671"/>
    <cellStyle name="Normal 370" xfId="2881"/>
    <cellStyle name="Normal 370 2" xfId="5986"/>
    <cellStyle name="Normal 370 2 2" xfId="9849"/>
    <cellStyle name="Normal 370 3" xfId="7806"/>
    <cellStyle name="Normal 371" xfId="2886"/>
    <cellStyle name="Normal 371 2" xfId="5990"/>
    <cellStyle name="Normal 371 2 2" xfId="9853"/>
    <cellStyle name="Normal 371 3" xfId="7810"/>
    <cellStyle name="Normal 372" xfId="2810"/>
    <cellStyle name="Normal 372 2" xfId="5917"/>
    <cellStyle name="Normal 372 2 2" xfId="9780"/>
    <cellStyle name="Normal 372 3" xfId="7737"/>
    <cellStyle name="Normal 373" xfId="2836"/>
    <cellStyle name="Normal 373 2" xfId="5942"/>
    <cellStyle name="Normal 373 2 2" xfId="9805"/>
    <cellStyle name="Normal 373 3" xfId="7762"/>
    <cellStyle name="Normal 374" xfId="2837"/>
    <cellStyle name="Normal 374 2" xfId="5943"/>
    <cellStyle name="Normal 374 2 2" xfId="9806"/>
    <cellStyle name="Normal 374 3" xfId="7763"/>
    <cellStyle name="Normal 375" xfId="2843"/>
    <cellStyle name="Normal 375 2" xfId="5949"/>
    <cellStyle name="Normal 375 2 2" xfId="9812"/>
    <cellStyle name="Normal 375 3" xfId="7769"/>
    <cellStyle name="Normal 376" xfId="2882"/>
    <cellStyle name="Normal 376 2" xfId="5987"/>
    <cellStyle name="Normal 376 2 2" xfId="9850"/>
    <cellStyle name="Normal 376 3" xfId="7807"/>
    <cellStyle name="Normal 377" xfId="2890"/>
    <cellStyle name="Normal 377 2" xfId="5994"/>
    <cellStyle name="Normal 377 2 2" xfId="9857"/>
    <cellStyle name="Normal 377 3" xfId="7814"/>
    <cellStyle name="Normal 378" xfId="2887"/>
    <cellStyle name="Normal 378 2" xfId="5991"/>
    <cellStyle name="Normal 378 2 2" xfId="9854"/>
    <cellStyle name="Normal 378 3" xfId="7811"/>
    <cellStyle name="Normal 379" xfId="2795"/>
    <cellStyle name="Normal 379 2" xfId="5903"/>
    <cellStyle name="Normal 379 2 2" xfId="9766"/>
    <cellStyle name="Normal 379 3" xfId="7723"/>
    <cellStyle name="Normal 38" xfId="1193"/>
    <cellStyle name="Normal 38 2" xfId="1718"/>
    <cellStyle name="Normal 38 3" xfId="1469"/>
    <cellStyle name="Normal 38 4" xfId="1669"/>
    <cellStyle name="Normal 380" xfId="2874"/>
    <cellStyle name="Normal 380 2" xfId="5979"/>
    <cellStyle name="Normal 380 2 2" xfId="9842"/>
    <cellStyle name="Normal 380 3" xfId="7799"/>
    <cellStyle name="Normal 381" xfId="2805"/>
    <cellStyle name="Normal 381 2" xfId="5913"/>
    <cellStyle name="Normal 381 2 2" xfId="9776"/>
    <cellStyle name="Normal 381 3" xfId="7733"/>
    <cellStyle name="Normal 382" xfId="2877"/>
    <cellStyle name="Normal 382 2" xfId="5982"/>
    <cellStyle name="Normal 382 2 2" xfId="9845"/>
    <cellStyle name="Normal 382 3" xfId="7802"/>
    <cellStyle name="Normal 383" xfId="2896"/>
    <cellStyle name="Normal 383 2" xfId="5999"/>
    <cellStyle name="Normal 383 2 2" xfId="9862"/>
    <cellStyle name="Normal 383 3" xfId="7819"/>
    <cellStyle name="Normal 384" xfId="2840"/>
    <cellStyle name="Normal 384 2" xfId="5946"/>
    <cellStyle name="Normal 384 2 2" xfId="9809"/>
    <cellStyle name="Normal 384 3" xfId="7766"/>
    <cellStyle name="Normal 385" xfId="2876"/>
    <cellStyle name="Normal 385 2" xfId="5981"/>
    <cellStyle name="Normal 385 2 2" xfId="9844"/>
    <cellStyle name="Normal 385 3" xfId="7801"/>
    <cellStyle name="Normal 386" xfId="2792"/>
    <cellStyle name="Normal 386 2" xfId="5900"/>
    <cellStyle name="Normal 386 2 2" xfId="9763"/>
    <cellStyle name="Normal 386 3" xfId="7720"/>
    <cellStyle name="Normal 387" xfId="2832"/>
    <cellStyle name="Normal 387 2" xfId="5938"/>
    <cellStyle name="Normal 387 2 2" xfId="9801"/>
    <cellStyle name="Normal 387 3" xfId="7758"/>
    <cellStyle name="Normal 388" xfId="2884"/>
    <cellStyle name="Normal 388 2" xfId="5988"/>
    <cellStyle name="Normal 388 2 2" xfId="9851"/>
    <cellStyle name="Normal 388 3" xfId="7808"/>
    <cellStyle name="Normal 389" xfId="2891"/>
    <cellStyle name="Normal 389 2" xfId="5995"/>
    <cellStyle name="Normal 389 2 2" xfId="9858"/>
    <cellStyle name="Normal 389 3" xfId="7815"/>
    <cellStyle name="Normal 39" xfId="1754"/>
    <cellStyle name="Normal 39 2" xfId="1248"/>
    <cellStyle name="Normal 39 3" xfId="1424"/>
    <cellStyle name="Normal 39 4" xfId="1737"/>
    <cellStyle name="Normal 390" xfId="2809"/>
    <cellStyle name="Normal 390 2" xfId="5916"/>
    <cellStyle name="Normal 390 2 2" xfId="9779"/>
    <cellStyle name="Normal 390 3" xfId="7736"/>
    <cellStyle name="Normal 391" xfId="2855"/>
    <cellStyle name="Normal 391 2" xfId="5961"/>
    <cellStyle name="Normal 391 2 2" xfId="9824"/>
    <cellStyle name="Normal 391 3" xfId="7781"/>
    <cellStyle name="Normal 392" xfId="2909"/>
    <cellStyle name="Normal 392 2" xfId="6011"/>
    <cellStyle name="Normal 392 2 2" xfId="9874"/>
    <cellStyle name="Normal 392 3" xfId="7831"/>
    <cellStyle name="Normal 393" xfId="2819"/>
    <cellStyle name="Normal 393 2" xfId="5925"/>
    <cellStyle name="Normal 393 2 2" xfId="9788"/>
    <cellStyle name="Normal 393 3" xfId="7745"/>
    <cellStyle name="Normal 394" xfId="2912"/>
    <cellStyle name="Normal 394 2" xfId="6014"/>
    <cellStyle name="Normal 394 2 2" xfId="9877"/>
    <cellStyle name="Normal 394 3" xfId="7834"/>
    <cellStyle name="Normal 395" xfId="2924"/>
    <cellStyle name="Normal 395 2" xfId="6026"/>
    <cellStyle name="Normal 395 2 2" xfId="9889"/>
    <cellStyle name="Normal 395 3" xfId="7846"/>
    <cellStyle name="Normal 396" xfId="2778"/>
    <cellStyle name="Normal 396 2" xfId="5887"/>
    <cellStyle name="Normal 396 2 2" xfId="9750"/>
    <cellStyle name="Normal 396 3" xfId="7707"/>
    <cellStyle name="Normal 397" xfId="2850"/>
    <cellStyle name="Normal 397 2" xfId="5956"/>
    <cellStyle name="Normal 397 2 2" xfId="9819"/>
    <cellStyle name="Normal 397 3" xfId="7776"/>
    <cellStyle name="Normal 398" xfId="2839"/>
    <cellStyle name="Normal 398 2" xfId="5945"/>
    <cellStyle name="Normal 398 2 2" xfId="9808"/>
    <cellStyle name="Normal 398 3" xfId="7765"/>
    <cellStyle name="Normal 399" xfId="2915"/>
    <cellStyle name="Normal 399 2" xfId="6017"/>
    <cellStyle name="Normal 399 2 2" xfId="9880"/>
    <cellStyle name="Normal 399 3" xfId="7837"/>
    <cellStyle name="Normal 4" xfId="61"/>
    <cellStyle name="Normal 4 2" xfId="92"/>
    <cellStyle name="Normal 4 2 2" xfId="152"/>
    <cellStyle name="Normal 4 2 2 2" xfId="1396"/>
    <cellStyle name="Normal 4 2 2 2 2" xfId="4936"/>
    <cellStyle name="Normal 4 2 2 2 2 2" xfId="9237"/>
    <cellStyle name="Normal 4 2 2 2 3" xfId="7065"/>
    <cellStyle name="Normal 4 2 2 3" xfId="1741"/>
    <cellStyle name="Normal 4 2 2 4" xfId="1095"/>
    <cellStyle name="Normal 4 2 2 5" xfId="2972"/>
    <cellStyle name="Normal 4 2 2 6" xfId="12220"/>
    <cellStyle name="Normal 4 2 3" xfId="241"/>
    <cellStyle name="Normal 4 2 3 2" xfId="2201"/>
    <cellStyle name="Normal 4 2 3 2 2" xfId="5412"/>
    <cellStyle name="Normal 4 2 3 2 3" xfId="4914"/>
    <cellStyle name="Normal 4 2 3 3" xfId="1635"/>
    <cellStyle name="Normal 4 2 3 4" xfId="3184"/>
    <cellStyle name="Normal 4 2 3 5" xfId="11140"/>
    <cellStyle name="Normal 4 2 4" xfId="1411"/>
    <cellStyle name="Normal 4 2 4 2" xfId="5242"/>
    <cellStyle name="Normal 4 2 4 3" xfId="5076"/>
    <cellStyle name="Normal 4 2 4 4" xfId="10310"/>
    <cellStyle name="Normal 4 2 5" xfId="2966"/>
    <cellStyle name="Normal 4 3" xfId="83"/>
    <cellStyle name="Normal 4 3 2" xfId="146"/>
    <cellStyle name="Normal 4 3 2 2" xfId="1285"/>
    <cellStyle name="Normal 4 3 2 3" xfId="2145"/>
    <cellStyle name="Normal 4 3 2 3 2" xfId="5360"/>
    <cellStyle name="Normal 4 3 2 3 3" xfId="4883"/>
    <cellStyle name="Normal 4 3 2 4" xfId="1158"/>
    <cellStyle name="Normal 4 3 2 5" xfId="3185"/>
    <cellStyle name="Normal 4 3 2 6" xfId="12155"/>
    <cellStyle name="Normal 4 3 3" xfId="1647"/>
    <cellStyle name="Normal 4 3 4" xfId="1650"/>
    <cellStyle name="Normal 4 3 4 2" xfId="4901"/>
    <cellStyle name="Normal 4 3 4 2 2" xfId="9217"/>
    <cellStyle name="Normal 4 3 4 3" xfId="7047"/>
    <cellStyle name="Normal 4 3 5" xfId="1290"/>
    <cellStyle name="Normal 4 3 5 2" xfId="5246"/>
    <cellStyle name="Normal 4 3 5 2 2" xfId="9335"/>
    <cellStyle name="Normal 4 3 5 3" xfId="7175"/>
    <cellStyle name="Normal 4 3 6" xfId="2986"/>
    <cellStyle name="Normal 4 3 6 2" xfId="4902"/>
    <cellStyle name="Normal 4 3 6 2 2" xfId="9218"/>
    <cellStyle name="Normal 4 3 6 3" xfId="7048"/>
    <cellStyle name="Normal 4 4" xfId="128"/>
    <cellStyle name="Normal 4 4 2" xfId="2134"/>
    <cellStyle name="Normal 4 4 2 2" xfId="5349"/>
    <cellStyle name="Normal 4 4 2 3" xfId="5101"/>
    <cellStyle name="Normal 4 4 2 3 2" xfId="9304"/>
    <cellStyle name="Normal 4 4 2 4" xfId="7135"/>
    <cellStyle name="Normal 4 4 3" xfId="1098"/>
    <cellStyle name="Normal 4 4 4" xfId="3186"/>
    <cellStyle name="Normal 4 4 5" xfId="11430"/>
    <cellStyle name="Normal 4 5" xfId="268"/>
    <cellStyle name="Normal 4 5 2" xfId="2217"/>
    <cellStyle name="Normal 4 5 2 2" xfId="5428"/>
    <cellStyle name="Normal 4 5 2 3" xfId="4946"/>
    <cellStyle name="Normal 4 5 2 3 2" xfId="9244"/>
    <cellStyle name="Normal 4 5 2 4" xfId="7072"/>
    <cellStyle name="Normal 4 5 3" xfId="1162"/>
    <cellStyle name="Normal 4 5 3 2" xfId="5288"/>
    <cellStyle name="Normal 4 5 3 2 2" xfId="9356"/>
    <cellStyle name="Normal 4 5 3 3" xfId="7201"/>
    <cellStyle name="Normal 4 5 4" xfId="3187"/>
    <cellStyle name="Normal 4 5 4 2" xfId="6100"/>
    <cellStyle name="Normal 4 5 4 2 2" xfId="9963"/>
    <cellStyle name="Normal 4 5 4 3" xfId="7918"/>
    <cellStyle name="Normal 4 5 5" xfId="10238"/>
    <cellStyle name="Normal 4 6" xfId="265"/>
    <cellStyle name="Normal 4 6 2" xfId="288"/>
    <cellStyle name="Normal 4 6 2 2" xfId="2221"/>
    <cellStyle name="Normal 4 6 2 2 2" xfId="5432"/>
    <cellStyle name="Normal 4 6 2 2 3" xfId="4972"/>
    <cellStyle name="Normal 4 6 2 3" xfId="996"/>
    <cellStyle name="Normal 4 6 2 4" xfId="3189"/>
    <cellStyle name="Normal 4 6 2 5" xfId="10410"/>
    <cellStyle name="Normal 4 6 3" xfId="2215"/>
    <cellStyle name="Normal 4 6 3 2" xfId="5426"/>
    <cellStyle name="Normal 4 6 3 3" xfId="5014"/>
    <cellStyle name="Normal 4 6 4" xfId="1204"/>
    <cellStyle name="Normal 4 6 5" xfId="3188"/>
    <cellStyle name="Normal 4 6 6" xfId="11436"/>
    <cellStyle name="Normal 4 7" xfId="1543"/>
    <cellStyle name="Normal 4 7 2" xfId="3062"/>
    <cellStyle name="Normal 4 7 2 2" xfId="6095"/>
    <cellStyle name="Normal 4 7 2 2 2" xfId="9958"/>
    <cellStyle name="Normal 4 7 2 3" xfId="7914"/>
    <cellStyle name="Normal 4 7 3" xfId="3252"/>
    <cellStyle name="Normal 4 7 4" xfId="5241"/>
    <cellStyle name="Normal 4 7 4 2" xfId="9334"/>
    <cellStyle name="Normal 4 7 5" xfId="7173"/>
    <cellStyle name="Normal 4 8" xfId="2965"/>
    <cellStyle name="Normal 4 8 2" xfId="5060"/>
    <cellStyle name="Normal 4 8 2 2" xfId="9292"/>
    <cellStyle name="Normal 4 8 3" xfId="7117"/>
    <cellStyle name="Normal 4_4 - Cont allowance summary" xfId="1352"/>
    <cellStyle name="Normal 40" xfId="977"/>
    <cellStyle name="Normal 40 2" xfId="1626"/>
    <cellStyle name="Normal 40 2 2" xfId="1298"/>
    <cellStyle name="Normal 40 3" xfId="1237"/>
    <cellStyle name="Normal 40 4" xfId="1273"/>
    <cellStyle name="Normal 400" xfId="2841"/>
    <cellStyle name="Normal 400 2" xfId="5947"/>
    <cellStyle name="Normal 400 2 2" xfId="9810"/>
    <cellStyle name="Normal 400 3" xfId="7767"/>
    <cellStyle name="Normal 401" xfId="2826"/>
    <cellStyle name="Normal 401 2" xfId="5932"/>
    <cellStyle name="Normal 401 2 2" xfId="9795"/>
    <cellStyle name="Normal 401 3" xfId="7752"/>
    <cellStyle name="Normal 402" xfId="2870"/>
    <cellStyle name="Normal 402 2" xfId="5975"/>
    <cellStyle name="Normal 402 2 2" xfId="9838"/>
    <cellStyle name="Normal 402 3" xfId="7795"/>
    <cellStyle name="Normal 403" xfId="2771"/>
    <cellStyle name="Normal 403 2" xfId="5881"/>
    <cellStyle name="Normal 403 2 2" xfId="9744"/>
    <cellStyle name="Normal 403 3" xfId="7701"/>
    <cellStyle name="Normal 404" xfId="2780"/>
    <cellStyle name="Normal 404 2" xfId="5889"/>
    <cellStyle name="Normal 404 2 2" xfId="9752"/>
    <cellStyle name="Normal 404 3" xfId="7709"/>
    <cellStyle name="Normal 405" xfId="2880"/>
    <cellStyle name="Normal 405 2" xfId="5985"/>
    <cellStyle name="Normal 405 2 2" xfId="9848"/>
    <cellStyle name="Normal 405 3" xfId="7805"/>
    <cellStyle name="Normal 406" xfId="2888"/>
    <cellStyle name="Normal 406 2" xfId="5992"/>
    <cellStyle name="Normal 406 2 2" xfId="9855"/>
    <cellStyle name="Normal 406 3" xfId="7812"/>
    <cellStyle name="Normal 407" xfId="2851"/>
    <cellStyle name="Normal 407 2" xfId="5957"/>
    <cellStyle name="Normal 407 2 2" xfId="9820"/>
    <cellStyle name="Normal 407 3" xfId="7777"/>
    <cellStyle name="Normal 408" xfId="2902"/>
    <cellStyle name="Normal 408 2" xfId="6004"/>
    <cellStyle name="Normal 408 2 2" xfId="9867"/>
    <cellStyle name="Normal 408 3" xfId="7824"/>
    <cellStyle name="Normal 409" xfId="2822"/>
    <cellStyle name="Normal 409 2" xfId="5928"/>
    <cellStyle name="Normal 409 2 2" xfId="9791"/>
    <cellStyle name="Normal 409 3" xfId="7748"/>
    <cellStyle name="Normal 41" xfId="1189"/>
    <cellStyle name="Normal 41 2" xfId="1618"/>
    <cellStyle name="Normal 41 2 2" xfId="1109"/>
    <cellStyle name="Normal 41 3" xfId="960"/>
    <cellStyle name="Normal 41 4" xfId="1047"/>
    <cellStyle name="Normal 410" xfId="2797"/>
    <cellStyle name="Normal 410 2" xfId="5905"/>
    <cellStyle name="Normal 410 2 2" xfId="9768"/>
    <cellStyle name="Normal 410 3" xfId="7725"/>
    <cellStyle name="Normal 411" xfId="2867"/>
    <cellStyle name="Normal 411 2" xfId="5972"/>
    <cellStyle name="Normal 411 2 2" xfId="9835"/>
    <cellStyle name="Normal 411 3" xfId="7792"/>
    <cellStyle name="Normal 412" xfId="2828"/>
    <cellStyle name="Normal 412 2" xfId="5934"/>
    <cellStyle name="Normal 412 2 2" xfId="9797"/>
    <cellStyle name="Normal 412 3" xfId="7754"/>
    <cellStyle name="Normal 413" xfId="2889"/>
    <cellStyle name="Normal 413 2" xfId="5993"/>
    <cellStyle name="Normal 413 2 2" xfId="9856"/>
    <cellStyle name="Normal 413 3" xfId="7813"/>
    <cellStyle name="Normal 414" xfId="2894"/>
    <cellStyle name="Normal 414 2" xfId="5998"/>
    <cellStyle name="Normal 414 2 2" xfId="9861"/>
    <cellStyle name="Normal 414 3" xfId="7818"/>
    <cellStyle name="Normal 415" xfId="2873"/>
    <cellStyle name="Normal 415 2" xfId="5978"/>
    <cellStyle name="Normal 415 2 2" xfId="9841"/>
    <cellStyle name="Normal 415 3" xfId="7798"/>
    <cellStyle name="Normal 416" xfId="2918"/>
    <cellStyle name="Normal 416 2" xfId="6020"/>
    <cellStyle name="Normal 416 2 2" xfId="9883"/>
    <cellStyle name="Normal 416 3" xfId="7840"/>
    <cellStyle name="Normal 417" xfId="2862"/>
    <cellStyle name="Normal 418" xfId="2744"/>
    <cellStyle name="Normal 418 2" xfId="2927"/>
    <cellStyle name="Normal 418 2 2" xfId="3970"/>
    <cellStyle name="Normal 418 2 2 2" xfId="8447"/>
    <cellStyle name="Normal 418 2 2 2 2" xfId="11845"/>
    <cellStyle name="Normal 418 2 2 2 2 2" xfId="13446"/>
    <cellStyle name="Normal 418 2 2 2 2 3" xfId="13797"/>
    <cellStyle name="Normal 418 2 2 2 3" xfId="11036"/>
    <cellStyle name="Normal 418 2 2 2 3 2" xfId="13108"/>
    <cellStyle name="Normal 418 2 2 2 3 3" xfId="11945"/>
    <cellStyle name="Normal 418 2 2 2 4" xfId="12768"/>
    <cellStyle name="Normal 418 2 2 2 5" xfId="10525"/>
    <cellStyle name="Normal 418 2 2 3" xfId="8246"/>
    <cellStyle name="Normal 418 2 2 3 2" xfId="11674"/>
    <cellStyle name="Normal 418 2 2 3 2 2" xfId="13275"/>
    <cellStyle name="Normal 418 2 2 3 2 3" xfId="13626"/>
    <cellStyle name="Normal 418 2 2 3 3" xfId="12597"/>
    <cellStyle name="Normal 418 2 2 3 4" xfId="11365"/>
    <cellStyle name="Normal 418 2 2 4" xfId="10847"/>
    <cellStyle name="Normal 418 2 2 4 2" xfId="12935"/>
    <cellStyle name="Normal 418 2 2 4 3" xfId="11392"/>
    <cellStyle name="Normal 418 2 2 5" xfId="12432"/>
    <cellStyle name="Normal 418 2 2 6" xfId="13527"/>
    <cellStyle name="Normal 418 2 3" xfId="8368"/>
    <cellStyle name="Normal 418 2 3 2" xfId="11766"/>
    <cellStyle name="Normal 418 2 3 2 2" xfId="13367"/>
    <cellStyle name="Normal 418 2 3 2 3" xfId="13718"/>
    <cellStyle name="Normal 418 2 3 3" xfId="10957"/>
    <cellStyle name="Normal 418 2 3 3 2" xfId="13029"/>
    <cellStyle name="Normal 418 2 3 3 3" xfId="10621"/>
    <cellStyle name="Normal 418 2 3 4" xfId="12689"/>
    <cellStyle name="Normal 418 2 3 5" xfId="12305"/>
    <cellStyle name="Normal 418 2 4" xfId="8167"/>
    <cellStyle name="Normal 418 2 4 2" xfId="11595"/>
    <cellStyle name="Normal 418 2 4 2 2" xfId="13196"/>
    <cellStyle name="Normal 418 2 4 2 3" xfId="11379"/>
    <cellStyle name="Normal 418 2 4 3" xfId="12518"/>
    <cellStyle name="Normal 418 2 4 4" xfId="10617"/>
    <cellStyle name="Normal 418 2 5" xfId="10630"/>
    <cellStyle name="Normal 418 2 5 2" xfId="12855"/>
    <cellStyle name="Normal 418 2 5 3" xfId="11143"/>
    <cellStyle name="Normal 418 2 6" xfId="12353"/>
    <cellStyle name="Normal 418 2 7" xfId="11480"/>
    <cellStyle name="Normal 418 3" xfId="3919"/>
    <cellStyle name="Normal 418 3 2" xfId="8428"/>
    <cellStyle name="Normal 418 3 2 2" xfId="11826"/>
    <cellStyle name="Normal 418 3 2 2 2" xfId="13427"/>
    <cellStyle name="Normal 418 3 2 2 3" xfId="13778"/>
    <cellStyle name="Normal 418 3 2 3" xfId="11017"/>
    <cellStyle name="Normal 418 3 2 3 2" xfId="13089"/>
    <cellStyle name="Normal 418 3 2 3 3" xfId="11231"/>
    <cellStyle name="Normal 418 3 2 4" xfId="12749"/>
    <cellStyle name="Normal 418 3 2 5" xfId="12124"/>
    <cellStyle name="Normal 418 3 3" xfId="8227"/>
    <cellStyle name="Normal 418 3 3 2" xfId="11655"/>
    <cellStyle name="Normal 418 3 3 2 2" xfId="13256"/>
    <cellStyle name="Normal 418 3 3 2 3" xfId="10771"/>
    <cellStyle name="Normal 418 3 3 3" xfId="12578"/>
    <cellStyle name="Normal 418 3 3 4" xfId="13581"/>
    <cellStyle name="Normal 418 3 4" xfId="10822"/>
    <cellStyle name="Normal 418 3 4 2" xfId="12916"/>
    <cellStyle name="Normal 418 3 4 3" xfId="10839"/>
    <cellStyle name="Normal 418 3 5" xfId="12413"/>
    <cellStyle name="Normal 418 3 6" xfId="10430"/>
    <cellStyle name="Normal 418 4" xfId="8349"/>
    <cellStyle name="Normal 418 4 2" xfId="11747"/>
    <cellStyle name="Normal 418 4 2 2" xfId="13348"/>
    <cellStyle name="Normal 418 4 2 3" xfId="13699"/>
    <cellStyle name="Normal 418 4 3" xfId="10938"/>
    <cellStyle name="Normal 418 4 3 2" xfId="13010"/>
    <cellStyle name="Normal 418 4 3 3" xfId="10470"/>
    <cellStyle name="Normal 418 4 4" xfId="12670"/>
    <cellStyle name="Normal 418 4 5" xfId="10226"/>
    <cellStyle name="Normal 418 5" xfId="8148"/>
    <cellStyle name="Normal 418 5 2" xfId="11576"/>
    <cellStyle name="Normal 418 5 2 2" xfId="13177"/>
    <cellStyle name="Normal 418 5 2 3" xfId="10736"/>
    <cellStyle name="Normal 418 5 3" xfId="12499"/>
    <cellStyle name="Normal 418 5 4" xfId="10203"/>
    <cellStyle name="Normal 418 6" xfId="10590"/>
    <cellStyle name="Normal 418 6 2" xfId="12836"/>
    <cellStyle name="Normal 418 6 3" xfId="10274"/>
    <cellStyle name="Normal 418 7" xfId="10399"/>
    <cellStyle name="Normal 418 8" xfId="10199"/>
    <cellStyle name="Normal 419" xfId="2746"/>
    <cellStyle name="Normal 419 2" xfId="3267"/>
    <cellStyle name="Normal 419 2 2" xfId="4050"/>
    <cellStyle name="Normal 419 2 2 2" xfId="8466"/>
    <cellStyle name="Normal 419 2 2 2 2" xfId="11864"/>
    <cellStyle name="Normal 419 2 2 2 2 2" xfId="13465"/>
    <cellStyle name="Normal 419 2 2 2 2 3" xfId="13816"/>
    <cellStyle name="Normal 419 2 2 2 3" xfId="11055"/>
    <cellStyle name="Normal 419 2 2 2 3 2" xfId="13127"/>
    <cellStyle name="Normal 419 2 2 2 3 3" xfId="10295"/>
    <cellStyle name="Normal 419 2 2 2 4" xfId="12787"/>
    <cellStyle name="Normal 419 2 2 2 5" xfId="11253"/>
    <cellStyle name="Normal 419 2 2 3" xfId="8265"/>
    <cellStyle name="Normal 419 2 2 3 2" xfId="11693"/>
    <cellStyle name="Normal 419 2 2 3 2 2" xfId="13294"/>
    <cellStyle name="Normal 419 2 2 3 2 3" xfId="13645"/>
    <cellStyle name="Normal 419 2 2 3 3" xfId="12616"/>
    <cellStyle name="Normal 419 2 2 3 4" xfId="10548"/>
    <cellStyle name="Normal 419 2 2 4" xfId="10874"/>
    <cellStyle name="Normal 419 2 2 4 2" xfId="12955"/>
    <cellStyle name="Normal 419 2 2 4 3" xfId="12086"/>
    <cellStyle name="Normal 419 2 2 5" xfId="12451"/>
    <cellStyle name="Normal 419 2 2 6" xfId="13523"/>
    <cellStyle name="Normal 419 2 3" xfId="8387"/>
    <cellStyle name="Normal 419 2 3 2" xfId="11785"/>
    <cellStyle name="Normal 419 2 3 2 2" xfId="13386"/>
    <cellStyle name="Normal 419 2 3 2 3" xfId="13737"/>
    <cellStyle name="Normal 419 2 3 3" xfId="10976"/>
    <cellStyle name="Normal 419 2 3 3 2" xfId="13048"/>
    <cellStyle name="Normal 419 2 3 3 3" xfId="10361"/>
    <cellStyle name="Normal 419 2 3 4" xfId="12708"/>
    <cellStyle name="Normal 419 2 3 5" xfId="12327"/>
    <cellStyle name="Normal 419 2 4" xfId="8186"/>
    <cellStyle name="Normal 419 2 4 2" xfId="11614"/>
    <cellStyle name="Normal 419 2 4 2 2" xfId="13215"/>
    <cellStyle name="Normal 419 2 4 2 3" xfId="10772"/>
    <cellStyle name="Normal 419 2 4 3" xfId="12537"/>
    <cellStyle name="Normal 419 2 4 4" xfId="10312"/>
    <cellStyle name="Normal 419 2 5" xfId="10687"/>
    <cellStyle name="Normal 419 2 5 2" xfId="12874"/>
    <cellStyle name="Normal 419 2 5 3" xfId="11373"/>
    <cellStyle name="Normal 419 2 6" xfId="12372"/>
    <cellStyle name="Normal 419 2 7" xfId="11102"/>
    <cellStyle name="Normal 419 3" xfId="3921"/>
    <cellStyle name="Normal 419 3 2" xfId="8430"/>
    <cellStyle name="Normal 419 3 2 2" xfId="11828"/>
    <cellStyle name="Normal 419 3 2 2 2" xfId="13429"/>
    <cellStyle name="Normal 419 3 2 2 3" xfId="13780"/>
    <cellStyle name="Normal 419 3 2 3" xfId="11019"/>
    <cellStyle name="Normal 419 3 2 3 2" xfId="13091"/>
    <cellStyle name="Normal 419 3 2 3 3" xfId="12320"/>
    <cellStyle name="Normal 419 3 2 4" xfId="12751"/>
    <cellStyle name="Normal 419 3 2 5" xfId="12205"/>
    <cellStyle name="Normal 419 3 3" xfId="8229"/>
    <cellStyle name="Normal 419 3 3 2" xfId="11657"/>
    <cellStyle name="Normal 419 3 3 2 2" xfId="13258"/>
    <cellStyle name="Normal 419 3 3 2 3" xfId="10513"/>
    <cellStyle name="Normal 419 3 3 3" xfId="12580"/>
    <cellStyle name="Normal 419 3 3 4" xfId="11432"/>
    <cellStyle name="Normal 419 3 4" xfId="10824"/>
    <cellStyle name="Normal 419 3 4 2" xfId="12918"/>
    <cellStyle name="Normal 419 3 4 3" xfId="12149"/>
    <cellStyle name="Normal 419 3 5" xfId="12415"/>
    <cellStyle name="Normal 419 3 6" xfId="13521"/>
    <cellStyle name="Normal 419 4" xfId="8351"/>
    <cellStyle name="Normal 419 4 2" xfId="11749"/>
    <cellStyle name="Normal 419 4 2 2" xfId="13350"/>
    <cellStyle name="Normal 419 4 2 3" xfId="13701"/>
    <cellStyle name="Normal 419 4 3" xfId="10940"/>
    <cellStyle name="Normal 419 4 3 2" xfId="13012"/>
    <cellStyle name="Normal 419 4 3 3" xfId="10341"/>
    <cellStyle name="Normal 419 4 4" xfId="12672"/>
    <cellStyle name="Normal 419 4 5" xfId="12313"/>
    <cellStyle name="Normal 419 5" xfId="8150"/>
    <cellStyle name="Normal 419 5 2" xfId="11578"/>
    <cellStyle name="Normal 419 5 2 2" xfId="13179"/>
    <cellStyle name="Normal 419 5 2 3" xfId="12135"/>
    <cellStyle name="Normal 419 5 3" xfId="12501"/>
    <cellStyle name="Normal 419 5 4" xfId="11451"/>
    <cellStyle name="Normal 419 6" xfId="10592"/>
    <cellStyle name="Normal 419 6 2" xfId="12838"/>
    <cellStyle name="Normal 419 6 3" xfId="12147"/>
    <cellStyle name="Normal 419 7" xfId="12054"/>
    <cellStyle name="Normal 419 8" xfId="11189"/>
    <cellStyle name="Normal 42" xfId="1102"/>
    <cellStyle name="Normal 42 2" xfId="1118"/>
    <cellStyle name="Normal 42 3" xfId="1348"/>
    <cellStyle name="Normal 42 4" xfId="1309"/>
    <cellStyle name="Normal 420" xfId="2951"/>
    <cellStyle name="Normal 421" xfId="3236"/>
    <cellStyle name="Normal 422" xfId="2925"/>
    <cellStyle name="Normal 422 2" xfId="3239"/>
    <cellStyle name="Normal 422 2 2" xfId="6109"/>
    <cellStyle name="Normal 422 2 2 2" xfId="9972"/>
    <cellStyle name="Normal 422 2 3" xfId="7928"/>
    <cellStyle name="Normal 422 3" xfId="3232"/>
    <cellStyle name="Normal 422 4" xfId="6027"/>
    <cellStyle name="Normal 422 4 2" xfId="9890"/>
    <cellStyle name="Normal 422 5" xfId="7847"/>
    <cellStyle name="Normal 423" xfId="2928"/>
    <cellStyle name="Normal 423 2" xfId="3194"/>
    <cellStyle name="Normal 423 2 2" xfId="6102"/>
    <cellStyle name="Normal 423 2 2 2" xfId="9965"/>
    <cellStyle name="Normal 423 2 3" xfId="7920"/>
    <cellStyle name="Normal 423 3" xfId="2941"/>
    <cellStyle name="Normal 423 4" xfId="6029"/>
    <cellStyle name="Normal 423 4 2" xfId="9892"/>
    <cellStyle name="Normal 423 5" xfId="7849"/>
    <cellStyle name="Normal 424" xfId="3226"/>
    <cellStyle name="Normal 424 2" xfId="2947"/>
    <cellStyle name="Normal 424 2 2" xfId="6040"/>
    <cellStyle name="Normal 424 2 2 2" xfId="9903"/>
    <cellStyle name="Normal 424 2 3" xfId="7860"/>
    <cellStyle name="Normal 424 3" xfId="3237"/>
    <cellStyle name="Normal 424 4" xfId="6106"/>
    <cellStyle name="Normal 424 4 2" xfId="9969"/>
    <cellStyle name="Normal 424 5" xfId="7924"/>
    <cellStyle name="Normal 425" xfId="3225"/>
    <cellStyle name="Normal 425 2" xfId="6105"/>
    <cellStyle name="Normal 425 2 2" xfId="9968"/>
    <cellStyle name="Normal 425 3" xfId="7923"/>
    <cellStyle name="Normal 426" xfId="2946"/>
    <cellStyle name="Normal 426 2" xfId="6039"/>
    <cellStyle name="Normal 426 2 2" xfId="9902"/>
    <cellStyle name="Normal 426 3" xfId="7859"/>
    <cellStyle name="Normal 427" xfId="2948"/>
    <cellStyle name="Normal 427 2" xfId="6041"/>
    <cellStyle name="Normal 427 2 2" xfId="9904"/>
    <cellStyle name="Normal 427 3" xfId="7861"/>
    <cellStyle name="Normal 428" xfId="3246"/>
    <cellStyle name="Normal 429" xfId="3264"/>
    <cellStyle name="Normal 43" xfId="1369"/>
    <cellStyle name="Normal 43 2" xfId="1698"/>
    <cellStyle name="Normal 43 3" xfId="1001"/>
    <cellStyle name="Normal 430" xfId="2938"/>
    <cellStyle name="Normal 430 2" xfId="6035"/>
    <cellStyle name="Normal 430 2 2" xfId="9898"/>
    <cellStyle name="Normal 430 3" xfId="7855"/>
    <cellStyle name="Normal 431" xfId="3238"/>
    <cellStyle name="Normal 431 2" xfId="6108"/>
    <cellStyle name="Normal 431 2 2" xfId="9971"/>
    <cellStyle name="Normal 431 3" xfId="7927"/>
    <cellStyle name="Normal 432" xfId="3288"/>
    <cellStyle name="Normal 432 2" xfId="6117"/>
    <cellStyle name="Normal 432 2 2" xfId="9980"/>
    <cellStyle name="Normal 432 3" xfId="7937"/>
    <cellStyle name="Normal 433" xfId="2935"/>
    <cellStyle name="Normal 433 2" xfId="6033"/>
    <cellStyle name="Normal 433 2 2" xfId="9896"/>
    <cellStyle name="Normal 433 3" xfId="7853"/>
    <cellStyle name="Normal 434" xfId="3247"/>
    <cellStyle name="Normal 434 2" xfId="6111"/>
    <cellStyle name="Normal 434 2 2" xfId="9974"/>
    <cellStyle name="Normal 434 3" xfId="7930"/>
    <cellStyle name="Normal 435" xfId="2975"/>
    <cellStyle name="Normal 435 2" xfId="6044"/>
    <cellStyle name="Normal 435 2 2" xfId="9907"/>
    <cellStyle name="Normal 435 3" xfId="7863"/>
    <cellStyle name="Normal 436" xfId="3292"/>
    <cellStyle name="Normal 436 2" xfId="6118"/>
    <cellStyle name="Normal 436 2 2" xfId="9981"/>
    <cellStyle name="Normal 436 3" xfId="7938"/>
    <cellStyle name="Normal 437" xfId="3248"/>
    <cellStyle name="Normal 437 2" xfId="6112"/>
    <cellStyle name="Normal 437 2 2" xfId="9975"/>
    <cellStyle name="Normal 437 3" xfId="7931"/>
    <cellStyle name="Normal 438" xfId="3257"/>
    <cellStyle name="Normal 439" xfId="3223"/>
    <cellStyle name="Normal 439 2" xfId="6104"/>
    <cellStyle name="Normal 439 2 2" xfId="9967"/>
    <cellStyle name="Normal 439 3" xfId="7922"/>
    <cellStyle name="Normal 44" xfId="1306"/>
    <cellStyle name="Normal 44 2" xfId="1046"/>
    <cellStyle name="Normal 44 3" xfId="1009"/>
    <cellStyle name="Normal 440" xfId="3294"/>
    <cellStyle name="Normal 441" xfId="2940"/>
    <cellStyle name="Normal 441 2" xfId="6037"/>
    <cellStyle name="Normal 441 2 2" xfId="9900"/>
    <cellStyle name="Normal 441 3" xfId="7857"/>
    <cellStyle name="Normal 442" xfId="3285"/>
    <cellStyle name="Normal 442 2" xfId="6115"/>
    <cellStyle name="Normal 442 2 2" xfId="9978"/>
    <cellStyle name="Normal 442 3" xfId="7935"/>
    <cellStyle name="Normal 443" xfId="2932"/>
    <cellStyle name="Normal 443 2" xfId="6032"/>
    <cellStyle name="Normal 443 2 2" xfId="9895"/>
    <cellStyle name="Normal 443 3" xfId="7852"/>
    <cellStyle name="Normal 444" xfId="3058"/>
    <cellStyle name="Normal 444 2" xfId="6094"/>
    <cellStyle name="Normal 444 2 2" xfId="9957"/>
    <cellStyle name="Normal 444 3" xfId="7913"/>
    <cellStyle name="Normal 445" xfId="2930"/>
    <cellStyle name="Normal 445 2" xfId="6030"/>
    <cellStyle name="Normal 445 2 2" xfId="9893"/>
    <cellStyle name="Normal 445 3" xfId="7850"/>
    <cellStyle name="Normal 446" xfId="2939"/>
    <cellStyle name="Normal 446 2" xfId="6036"/>
    <cellStyle name="Normal 446 2 2" xfId="9899"/>
    <cellStyle name="Normal 446 3" xfId="7856"/>
    <cellStyle name="Normal 447" xfId="3289"/>
    <cellStyle name="Normal 448" xfId="2942"/>
    <cellStyle name="Normal 449" xfId="3259"/>
    <cellStyle name="Normal 45" xfId="1463"/>
    <cellStyle name="Normal 45 2" xfId="1657"/>
    <cellStyle name="Normal 45 3" xfId="1284"/>
    <cellStyle name="Normal 45 4" xfId="4842"/>
    <cellStyle name="Normal 45 4 2" xfId="9183"/>
    <cellStyle name="Normal 45 5" xfId="7012"/>
    <cellStyle name="Normal 450" xfId="3215"/>
    <cellStyle name="Normal 450 2" xfId="3300"/>
    <cellStyle name="Normal 451" xfId="3283"/>
    <cellStyle name="Normal 451 2" xfId="3301"/>
    <cellStyle name="Normal 452" xfId="3290"/>
    <cellStyle name="Normal 452 2" xfId="3302"/>
    <cellStyle name="Normal 453" xfId="2934"/>
    <cellStyle name="Normal 453 2" xfId="3299"/>
    <cellStyle name="Normal 454" xfId="3295"/>
    <cellStyle name="Normal 455" xfId="3297"/>
    <cellStyle name="Normal 456" xfId="2945"/>
    <cellStyle name="Normal 456 2" xfId="8369"/>
    <cellStyle name="Normal 456 2 2" xfId="11767"/>
    <cellStyle name="Normal 456 2 2 2" xfId="13368"/>
    <cellStyle name="Normal 456 2 2 3" xfId="13719"/>
    <cellStyle name="Normal 456 2 3" xfId="10958"/>
    <cellStyle name="Normal 456 2 3 2" xfId="13030"/>
    <cellStyle name="Normal 456 2 3 3" xfId="11234"/>
    <cellStyle name="Normal 456 2 4" xfId="12690"/>
    <cellStyle name="Normal 456 2 5" xfId="12020"/>
    <cellStyle name="Normal 456 3" xfId="8168"/>
    <cellStyle name="Normal 456 3 2" xfId="11596"/>
    <cellStyle name="Normal 456 3 2 2" xfId="13197"/>
    <cellStyle name="Normal 456 3 2 3" xfId="10612"/>
    <cellStyle name="Normal 456 3 3" xfId="12519"/>
    <cellStyle name="Normal 456 3 4" xfId="10532"/>
    <cellStyle name="Normal 456 4" xfId="10634"/>
    <cellStyle name="Normal 456 4 2" xfId="12856"/>
    <cellStyle name="Normal 456 4 3" xfId="12127"/>
    <cellStyle name="Normal 456 5" xfId="12354"/>
    <cellStyle name="Normal 456 6" xfId="12125"/>
    <cellStyle name="Normal 457" xfId="3303"/>
    <cellStyle name="Normal 457 2" xfId="6119"/>
    <cellStyle name="Normal 457 2 2" xfId="9982"/>
    <cellStyle name="Normal 457 3" xfId="7939"/>
    <cellStyle name="Normal 458" xfId="3308"/>
    <cellStyle name="Normal 458 2" xfId="6121"/>
    <cellStyle name="Normal 458 2 2" xfId="9984"/>
    <cellStyle name="Normal 458 3" xfId="7941"/>
    <cellStyle name="Normal 459" xfId="4031"/>
    <cellStyle name="Normal 459 2" xfId="6282"/>
    <cellStyle name="Normal 459 2 2" xfId="10143"/>
    <cellStyle name="Normal 459 3" xfId="8099"/>
    <cellStyle name="Normal 46" xfId="1144"/>
    <cellStyle name="Normal 46 2" xfId="1768"/>
    <cellStyle name="Normal 46 3" xfId="1680"/>
    <cellStyle name="Normal 46 4" xfId="1528"/>
    <cellStyle name="Normal 460" xfId="4072"/>
    <cellStyle name="Normal 460 2" xfId="6287"/>
    <cellStyle name="Normal 460 2 2" xfId="10148"/>
    <cellStyle name="Normal 460 3" xfId="8103"/>
    <cellStyle name="Normal 461" xfId="3964"/>
    <cellStyle name="Normal 462" xfId="4098"/>
    <cellStyle name="Normal 463" xfId="4106"/>
    <cellStyle name="Normal 464" xfId="4107"/>
    <cellStyle name="Normal 465" xfId="4108"/>
    <cellStyle name="Normal 465 2" xfId="6293"/>
    <cellStyle name="Normal 465 2 2" xfId="10152"/>
    <cellStyle name="Normal 465 3" xfId="8107"/>
    <cellStyle name="Normal 466" xfId="4105"/>
    <cellStyle name="Normal 466 2" xfId="6292"/>
    <cellStyle name="Normal 466 2 2" xfId="10151"/>
    <cellStyle name="Normal 466 3" xfId="8106"/>
    <cellStyle name="Normal 467" xfId="3482"/>
    <cellStyle name="Normal 467 2" xfId="6159"/>
    <cellStyle name="Normal 467 2 2" xfId="10021"/>
    <cellStyle name="Normal 467 3" xfId="7979"/>
    <cellStyle name="Normal 468" xfId="3310"/>
    <cellStyle name="Normal 468 2" xfId="6122"/>
    <cellStyle name="Normal 468 2 2" xfId="9985"/>
    <cellStyle name="Normal 468 3" xfId="7942"/>
    <cellStyle name="Normal 469" xfId="3806"/>
    <cellStyle name="Normal 47" xfId="1616"/>
    <cellStyle name="Normal 47 2" xfId="1523"/>
    <cellStyle name="Normal 470" xfId="4110"/>
    <cellStyle name="Normal 471" xfId="4111"/>
    <cellStyle name="Normal 471 2" xfId="8490"/>
    <cellStyle name="Normal 471 2 2" xfId="11887"/>
    <cellStyle name="Normal 471 2 2 2" xfId="13488"/>
    <cellStyle name="Normal 471 2 2 3" xfId="13839"/>
    <cellStyle name="Normal 471 2 3" xfId="11078"/>
    <cellStyle name="Normal 471 2 3 2" xfId="13150"/>
    <cellStyle name="Normal 471 2 3 3" xfId="11454"/>
    <cellStyle name="Normal 471 2 4" xfId="12810"/>
    <cellStyle name="Normal 471 2 5" xfId="12225"/>
    <cellStyle name="Normal 471 3" xfId="8289"/>
    <cellStyle name="Normal 471 3 2" xfId="11716"/>
    <cellStyle name="Normal 471 3 2 2" xfId="13317"/>
    <cellStyle name="Normal 471 3 2 3" xfId="13668"/>
    <cellStyle name="Normal 471 3 3" xfId="12639"/>
    <cellStyle name="Normal 471 3 4" xfId="10653"/>
    <cellStyle name="Normal 471 4" xfId="10902"/>
    <cellStyle name="Normal 471 4 2" xfId="12978"/>
    <cellStyle name="Normal 471 4 3" xfId="11122"/>
    <cellStyle name="Normal 471 5" xfId="12474"/>
    <cellStyle name="Normal 471 6" xfId="11423"/>
    <cellStyle name="Normal 472" xfId="3987"/>
    <cellStyle name="Normal 472 2" xfId="8449"/>
    <cellStyle name="Normal 472 2 2" xfId="11847"/>
    <cellStyle name="Normal 472 2 2 2" xfId="13448"/>
    <cellStyle name="Normal 472 2 2 3" xfId="13799"/>
    <cellStyle name="Normal 472 2 3" xfId="11038"/>
    <cellStyle name="Normal 472 2 3 2" xfId="13110"/>
    <cellStyle name="Normal 472 2 3 3" xfId="10494"/>
    <cellStyle name="Normal 472 2 4" xfId="12770"/>
    <cellStyle name="Normal 472 2 5" xfId="10211"/>
    <cellStyle name="Normal 472 3" xfId="8248"/>
    <cellStyle name="Normal 472 3 2" xfId="11676"/>
    <cellStyle name="Normal 472 3 2 2" xfId="13277"/>
    <cellStyle name="Normal 472 3 2 3" xfId="13628"/>
    <cellStyle name="Normal 472 3 3" xfId="12599"/>
    <cellStyle name="Normal 472 3 4" xfId="10440"/>
    <cellStyle name="Normal 472 4" xfId="10853"/>
    <cellStyle name="Normal 472 4 2" xfId="12938"/>
    <cellStyle name="Normal 472 4 3" xfId="12119"/>
    <cellStyle name="Normal 472 5" xfId="12434"/>
    <cellStyle name="Normal 472 6" xfId="12272"/>
    <cellStyle name="Normal 473" xfId="4103"/>
    <cellStyle name="Normal 473 2" xfId="8487"/>
    <cellStyle name="Normal 473 2 2" xfId="11884"/>
    <cellStyle name="Normal 473 2 2 2" xfId="13485"/>
    <cellStyle name="Normal 473 2 2 3" xfId="13836"/>
    <cellStyle name="Normal 473 2 3" xfId="11075"/>
    <cellStyle name="Normal 473 2 3 2" xfId="13147"/>
    <cellStyle name="Normal 473 2 3 3" xfId="11391"/>
    <cellStyle name="Normal 473 2 4" xfId="12807"/>
    <cellStyle name="Normal 473 2 5" xfId="10373"/>
    <cellStyle name="Normal 473 3" xfId="8286"/>
    <cellStyle name="Normal 473 3 2" xfId="11713"/>
    <cellStyle name="Normal 473 3 2 2" xfId="13314"/>
    <cellStyle name="Normal 473 3 2 3" xfId="13665"/>
    <cellStyle name="Normal 473 3 3" xfId="12636"/>
    <cellStyle name="Normal 473 3 4" xfId="11334"/>
    <cellStyle name="Normal 473 4" xfId="10899"/>
    <cellStyle name="Normal 473 4 2" xfId="12975"/>
    <cellStyle name="Normal 473 4 3" xfId="11167"/>
    <cellStyle name="Normal 473 5" xfId="12471"/>
    <cellStyle name="Normal 473 6" xfId="10253"/>
    <cellStyle name="Normal 474" xfId="3359"/>
    <cellStyle name="Normal 474 2" xfId="8403"/>
    <cellStyle name="Normal 474 2 2" xfId="11801"/>
    <cellStyle name="Normal 474 2 2 2" xfId="13402"/>
    <cellStyle name="Normal 474 2 2 3" xfId="13753"/>
    <cellStyle name="Normal 474 2 3" xfId="10992"/>
    <cellStyle name="Normal 474 2 3 2" xfId="13064"/>
    <cellStyle name="Normal 474 2 3 3" xfId="11936"/>
    <cellStyle name="Normal 474 2 4" xfId="12724"/>
    <cellStyle name="Normal 474 2 5" xfId="10660"/>
    <cellStyle name="Normal 474 3" xfId="8202"/>
    <cellStyle name="Normal 474 3 2" xfId="11630"/>
    <cellStyle name="Normal 474 3 2 2" xfId="13231"/>
    <cellStyle name="Normal 474 3 2 3" xfId="11282"/>
    <cellStyle name="Normal 474 3 3" xfId="12553"/>
    <cellStyle name="Normal 474 3 4" xfId="11475"/>
    <cellStyle name="Normal 474 4" xfId="10714"/>
    <cellStyle name="Normal 474 4 2" xfId="12891"/>
    <cellStyle name="Normal 474 4 3" xfId="11328"/>
    <cellStyle name="Normal 474 5" xfId="12388"/>
    <cellStyle name="Normal 474 6" xfId="11939"/>
    <cellStyle name="Normal 475" xfId="4100"/>
    <cellStyle name="Normal 475 2" xfId="8484"/>
    <cellStyle name="Normal 475 2 2" xfId="11881"/>
    <cellStyle name="Normal 475 2 2 2" xfId="13482"/>
    <cellStyle name="Normal 475 2 2 3" xfId="13833"/>
    <cellStyle name="Normal 475 2 3" xfId="11072"/>
    <cellStyle name="Normal 475 2 3 2" xfId="13144"/>
    <cellStyle name="Normal 475 2 3 3" xfId="13532"/>
    <cellStyle name="Normal 475 2 4" xfId="12804"/>
    <cellStyle name="Normal 475 2 5" xfId="12311"/>
    <cellStyle name="Normal 475 3" xfId="8283"/>
    <cellStyle name="Normal 475 3 2" xfId="11710"/>
    <cellStyle name="Normal 475 3 2 2" xfId="13311"/>
    <cellStyle name="Normal 475 3 2 3" xfId="13662"/>
    <cellStyle name="Normal 475 3 3" xfId="12633"/>
    <cellStyle name="Normal 475 3 4" xfId="11261"/>
    <cellStyle name="Normal 475 4" xfId="10896"/>
    <cellStyle name="Normal 475 4 2" xfId="12972"/>
    <cellStyle name="Normal 475 4 3" xfId="10499"/>
    <cellStyle name="Normal 475 5" xfId="12468"/>
    <cellStyle name="Normal 475 6" xfId="10261"/>
    <cellStyle name="Normal 476" xfId="4099"/>
    <cellStyle name="Normal 476 2" xfId="8483"/>
    <cellStyle name="Normal 476 2 2" xfId="11880"/>
    <cellStyle name="Normal 476 2 2 2" xfId="13481"/>
    <cellStyle name="Normal 476 2 2 3" xfId="13832"/>
    <cellStyle name="Normal 476 2 3" xfId="11071"/>
    <cellStyle name="Normal 476 2 3 2" xfId="13143"/>
    <cellStyle name="Normal 476 2 3 3" xfId="11117"/>
    <cellStyle name="Normal 476 2 4" xfId="12803"/>
    <cellStyle name="Normal 476 2 5" xfId="10346"/>
    <cellStyle name="Normal 476 3" xfId="8282"/>
    <cellStyle name="Normal 476 3 2" xfId="11709"/>
    <cellStyle name="Normal 476 3 2 2" xfId="13310"/>
    <cellStyle name="Normal 476 3 2 3" xfId="13661"/>
    <cellStyle name="Normal 476 3 3" xfId="12632"/>
    <cellStyle name="Normal 476 3 4" xfId="10235"/>
    <cellStyle name="Normal 476 4" xfId="10895"/>
    <cellStyle name="Normal 476 4 2" xfId="12971"/>
    <cellStyle name="Normal 476 4 3" xfId="10673"/>
    <cellStyle name="Normal 476 5" xfId="12467"/>
    <cellStyle name="Normal 476 6" xfId="13151"/>
    <cellStyle name="Normal 477" xfId="4102"/>
    <cellStyle name="Normal 477 2" xfId="8486"/>
    <cellStyle name="Normal 477 2 2" xfId="11883"/>
    <cellStyle name="Normal 477 2 2 2" xfId="13484"/>
    <cellStyle name="Normal 477 2 2 3" xfId="13835"/>
    <cellStyle name="Normal 477 2 3" xfId="11074"/>
    <cellStyle name="Normal 477 2 3 2" xfId="13146"/>
    <cellStyle name="Normal 477 2 3 3" xfId="13557"/>
    <cellStyle name="Normal 477 2 4" xfId="12806"/>
    <cellStyle name="Normal 477 2 5" xfId="11348"/>
    <cellStyle name="Normal 477 3" xfId="8285"/>
    <cellStyle name="Normal 477 3 2" xfId="11712"/>
    <cellStyle name="Normal 477 3 2 2" xfId="13313"/>
    <cellStyle name="Normal 477 3 2 3" xfId="13664"/>
    <cellStyle name="Normal 477 3 3" xfId="12635"/>
    <cellStyle name="Normal 477 3 4" xfId="10389"/>
    <cellStyle name="Normal 477 4" xfId="10898"/>
    <cellStyle name="Normal 477 4 2" xfId="12974"/>
    <cellStyle name="Normal 477 4 3" xfId="10441"/>
    <cellStyle name="Normal 477 5" xfId="12470"/>
    <cellStyle name="Normal 477 6" xfId="10354"/>
    <cellStyle name="Normal 478" xfId="3386"/>
    <cellStyle name="Normal 478 2" xfId="8404"/>
    <cellStyle name="Normal 478 2 2" xfId="11802"/>
    <cellStyle name="Normal 478 2 2 2" xfId="13403"/>
    <cellStyle name="Normal 478 2 2 3" xfId="13754"/>
    <cellStyle name="Normal 478 2 3" xfId="10993"/>
    <cellStyle name="Normal 478 2 3 2" xfId="13065"/>
    <cellStyle name="Normal 478 2 3 3" xfId="12045"/>
    <cellStyle name="Normal 478 2 4" xfId="12725"/>
    <cellStyle name="Normal 478 2 5" xfId="12059"/>
    <cellStyle name="Normal 478 3" xfId="8203"/>
    <cellStyle name="Normal 478 3 2" xfId="11631"/>
    <cellStyle name="Normal 478 3 2 2" xfId="13232"/>
    <cellStyle name="Normal 478 3 2 3" xfId="10388"/>
    <cellStyle name="Normal 478 3 3" xfId="12554"/>
    <cellStyle name="Normal 478 3 4" xfId="10432"/>
    <cellStyle name="Normal 478 4" xfId="10719"/>
    <cellStyle name="Normal 478 4 2" xfId="12892"/>
    <cellStyle name="Normal 478 4 3" xfId="13522"/>
    <cellStyle name="Normal 478 5" xfId="12389"/>
    <cellStyle name="Normal 478 6" xfId="12100"/>
    <cellStyle name="Normal 479" xfId="3825"/>
    <cellStyle name="Normal 479 2" xfId="8413"/>
    <cellStyle name="Normal 479 2 2" xfId="11811"/>
    <cellStyle name="Normal 479 2 2 2" xfId="13412"/>
    <cellStyle name="Normal 479 2 2 3" xfId="13763"/>
    <cellStyle name="Normal 479 2 3" xfId="11002"/>
    <cellStyle name="Normal 479 2 3 2" xfId="13074"/>
    <cellStyle name="Normal 479 2 3 3" xfId="10754"/>
    <cellStyle name="Normal 479 2 4" xfId="12734"/>
    <cellStyle name="Normal 479 2 5" xfId="11239"/>
    <cellStyle name="Normal 479 3" xfId="8212"/>
    <cellStyle name="Normal 479 3 2" xfId="11640"/>
    <cellStyle name="Normal 479 3 2 2" xfId="13241"/>
    <cellStyle name="Normal 479 3 2 3" xfId="10616"/>
    <cellStyle name="Normal 479 3 3" xfId="12563"/>
    <cellStyle name="Normal 479 3 4" xfId="10420"/>
    <cellStyle name="Normal 479 4" xfId="10797"/>
    <cellStyle name="Normal 479 4 2" xfId="12901"/>
    <cellStyle name="Normal 479 4 3" xfId="11395"/>
    <cellStyle name="Normal 479 5" xfId="12398"/>
    <cellStyle name="Normal 479 6" xfId="12296"/>
    <cellStyle name="Normal 48" xfId="1733"/>
    <cellStyle name="Normal 480" xfId="4109"/>
    <cellStyle name="Normal 480 2" xfId="8489"/>
    <cellStyle name="Normal 480 2 2" xfId="11886"/>
    <cellStyle name="Normal 480 2 2 2" xfId="13487"/>
    <cellStyle name="Normal 480 2 2 3" xfId="13838"/>
    <cellStyle name="Normal 480 2 3" xfId="11077"/>
    <cellStyle name="Normal 480 2 3 2" xfId="13149"/>
    <cellStyle name="Normal 480 2 3 3" xfId="11137"/>
    <cellStyle name="Normal 480 2 4" xfId="12809"/>
    <cellStyle name="Normal 480 2 5" xfId="11343"/>
    <cellStyle name="Normal 480 3" xfId="8288"/>
    <cellStyle name="Normal 480 3 2" xfId="11715"/>
    <cellStyle name="Normal 480 3 2 2" xfId="13316"/>
    <cellStyle name="Normal 480 3 2 3" xfId="13667"/>
    <cellStyle name="Normal 480 3 3" xfId="12638"/>
    <cellStyle name="Normal 480 3 4" xfId="12050"/>
    <cellStyle name="Normal 480 4" xfId="10901"/>
    <cellStyle name="Normal 480 4 2" xfId="12977"/>
    <cellStyle name="Normal 480 4 3" xfId="10193"/>
    <cellStyle name="Normal 480 5" xfId="12473"/>
    <cellStyle name="Normal 480 6" xfId="10712"/>
    <cellStyle name="Normal 481" xfId="3735"/>
    <cellStyle name="Normal 481 2" xfId="8409"/>
    <cellStyle name="Normal 481 2 2" xfId="11807"/>
    <cellStyle name="Normal 481 2 2 2" xfId="13408"/>
    <cellStyle name="Normal 481 2 2 3" xfId="13759"/>
    <cellStyle name="Normal 481 2 3" xfId="10998"/>
    <cellStyle name="Normal 481 2 3 2" xfId="13070"/>
    <cellStyle name="Normal 481 2 3 3" xfId="10275"/>
    <cellStyle name="Normal 481 2 4" xfId="12730"/>
    <cellStyle name="Normal 481 2 5" xfId="10391"/>
    <cellStyle name="Normal 481 3" xfId="8208"/>
    <cellStyle name="Normal 481 3 2" xfId="11636"/>
    <cellStyle name="Normal 481 3 2 2" xfId="13237"/>
    <cellStyle name="Normal 481 3 2 3" xfId="10236"/>
    <cellStyle name="Normal 481 3 3" xfId="12559"/>
    <cellStyle name="Normal 481 3 4" xfId="13555"/>
    <cellStyle name="Normal 481 4" xfId="10783"/>
    <cellStyle name="Normal 481 4 2" xfId="12897"/>
    <cellStyle name="Normal 481 4 3" xfId="13595"/>
    <cellStyle name="Normal 481 5" xfId="12394"/>
    <cellStyle name="Normal 481 6" xfId="10379"/>
    <cellStyle name="Normal 482" xfId="4101"/>
    <cellStyle name="Normal 482 2" xfId="8485"/>
    <cellStyle name="Normal 482 2 2" xfId="11882"/>
    <cellStyle name="Normal 482 2 2 2" xfId="13483"/>
    <cellStyle name="Normal 482 2 2 3" xfId="13834"/>
    <cellStyle name="Normal 482 2 3" xfId="11073"/>
    <cellStyle name="Normal 482 2 3 2" xfId="13145"/>
    <cellStyle name="Normal 482 2 3 3" xfId="10357"/>
    <cellStyle name="Normal 482 2 4" xfId="12805"/>
    <cellStyle name="Normal 482 2 5" xfId="11993"/>
    <cellStyle name="Normal 482 3" xfId="8284"/>
    <cellStyle name="Normal 482 3 2" xfId="11711"/>
    <cellStyle name="Normal 482 3 2 2" xfId="13312"/>
    <cellStyle name="Normal 482 3 2 3" xfId="13663"/>
    <cellStyle name="Normal 482 3 3" xfId="12634"/>
    <cellStyle name="Normal 482 3 4" xfId="12082"/>
    <cellStyle name="Normal 482 4" xfId="10897"/>
    <cellStyle name="Normal 482 4 2" xfId="12973"/>
    <cellStyle name="Normal 482 4 3" xfId="12067"/>
    <cellStyle name="Normal 482 5" xfId="12469"/>
    <cellStyle name="Normal 482 6" xfId="10351"/>
    <cellStyle name="Normal 483" xfId="3650"/>
    <cellStyle name="Normal 483 2" xfId="8408"/>
    <cellStyle name="Normal 483 2 2" xfId="11806"/>
    <cellStyle name="Normal 483 2 2 2" xfId="13407"/>
    <cellStyle name="Normal 483 2 2 3" xfId="13758"/>
    <cellStyle name="Normal 483 2 3" xfId="10997"/>
    <cellStyle name="Normal 483 2 3 2" xfId="13069"/>
    <cellStyle name="Normal 483 2 3 3" xfId="11370"/>
    <cellStyle name="Normal 483 2 4" xfId="12729"/>
    <cellStyle name="Normal 483 2 5" xfId="10175"/>
    <cellStyle name="Normal 483 3" xfId="8207"/>
    <cellStyle name="Normal 483 3 2" xfId="11635"/>
    <cellStyle name="Normal 483 3 2 2" xfId="13236"/>
    <cellStyle name="Normal 483 3 2 3" xfId="11478"/>
    <cellStyle name="Normal 483 3 3" xfId="12558"/>
    <cellStyle name="Normal 483 3 4" xfId="12304"/>
    <cellStyle name="Normal 483 4" xfId="10769"/>
    <cellStyle name="Normal 483 4 2" xfId="12896"/>
    <cellStyle name="Normal 483 4 3" xfId="11339"/>
    <cellStyle name="Normal 483 5" xfId="12393"/>
    <cellStyle name="Normal 483 6" xfId="10554"/>
    <cellStyle name="Normal 484" xfId="4104"/>
    <cellStyle name="Normal 484 2" xfId="8488"/>
    <cellStyle name="Normal 484 2 2" xfId="11885"/>
    <cellStyle name="Normal 484 2 2 2" xfId="13486"/>
    <cellStyle name="Normal 484 2 2 3" xfId="13837"/>
    <cellStyle name="Normal 484 2 3" xfId="11076"/>
    <cellStyle name="Normal 484 2 3 2" xfId="13148"/>
    <cellStyle name="Normal 484 2 3 3" xfId="11243"/>
    <cellStyle name="Normal 484 2 4" xfId="12808"/>
    <cellStyle name="Normal 484 2 5" xfId="13556"/>
    <cellStyle name="Normal 484 3" xfId="8287"/>
    <cellStyle name="Normal 484 3 2" xfId="11714"/>
    <cellStyle name="Normal 484 3 2 2" xfId="13315"/>
    <cellStyle name="Normal 484 3 2 3" xfId="13666"/>
    <cellStyle name="Normal 484 3 3" xfId="12637"/>
    <cellStyle name="Normal 484 3 4" xfId="11291"/>
    <cellStyle name="Normal 484 4" xfId="10900"/>
    <cellStyle name="Normal 484 4 2" xfId="12976"/>
    <cellStyle name="Normal 484 4 3" xfId="10768"/>
    <cellStyle name="Normal 484 5" xfId="12472"/>
    <cellStyle name="Normal 484 6" xfId="13529"/>
    <cellStyle name="Normal 485" xfId="3582"/>
    <cellStyle name="Normal 485 2" xfId="6188"/>
    <cellStyle name="Normal 485 2 2" xfId="10050"/>
    <cellStyle name="Normal 485 3" xfId="8006"/>
    <cellStyle name="Normal 486" xfId="3460"/>
    <cellStyle name="Normal 486 2" xfId="6156"/>
    <cellStyle name="Normal 486 2 2" xfId="10019"/>
    <cellStyle name="Normal 486 3" xfId="7977"/>
    <cellStyle name="Normal 487" xfId="3319"/>
    <cellStyle name="Normal 487 2" xfId="6124"/>
    <cellStyle name="Normal 487 2 2" xfId="9987"/>
    <cellStyle name="Normal 487 3" xfId="7944"/>
    <cellStyle name="Normal 488" xfId="3481"/>
    <cellStyle name="Normal 488 2" xfId="6158"/>
    <cellStyle name="Normal 489" xfId="4112"/>
    <cellStyle name="Normal 489 2" xfId="6294"/>
    <cellStyle name="Normal 49" xfId="1420"/>
    <cellStyle name="Normal 490" xfId="5270"/>
    <cellStyle name="Normal 491" xfId="5265"/>
    <cellStyle name="Normal 492" xfId="5297"/>
    <cellStyle name="Normal 493" xfId="5314"/>
    <cellStyle name="Normal 494" xfId="4145"/>
    <cellStyle name="Normal 494 2" xfId="8491"/>
    <cellStyle name="Normal 494 3" xfId="8290"/>
    <cellStyle name="Normal 494 3 2" xfId="11717"/>
    <cellStyle name="Normal 494 3 2 2" xfId="13318"/>
    <cellStyle name="Normal 494 3 2 3" xfId="13669"/>
    <cellStyle name="Normal 494 3 3" xfId="12640"/>
    <cellStyle name="Normal 494 3 4" xfId="11185"/>
    <cellStyle name="Normal 494 4" xfId="10903"/>
    <cellStyle name="Normal 494 4 2" xfId="12979"/>
    <cellStyle name="Normal 494 4 3" xfId="10298"/>
    <cellStyle name="Normal 495" xfId="5179"/>
    <cellStyle name="Normal 495 2" xfId="9326"/>
    <cellStyle name="Normal 495 3" xfId="8294"/>
    <cellStyle name="Normal 495 3 2" xfId="11721"/>
    <cellStyle name="Normal 495 3 2 2" xfId="13322"/>
    <cellStyle name="Normal 495 3 2 3" xfId="13673"/>
    <cellStyle name="Normal 495 3 3" xfId="12644"/>
    <cellStyle name="Normal 495 3 4" xfId="10564"/>
    <cellStyle name="Normal 495 4" xfId="10907"/>
    <cellStyle name="Normal 495 4 2" xfId="12983"/>
    <cellStyle name="Normal 495 4 3" xfId="10717"/>
    <cellStyle name="Normal 496" xfId="4159"/>
    <cellStyle name="Normal 496 2" xfId="8505"/>
    <cellStyle name="Normal 496 3" xfId="8303"/>
    <cellStyle name="Normal 496 3 2" xfId="11725"/>
    <cellStyle name="Normal 496 3 2 2" xfId="13326"/>
    <cellStyle name="Normal 496 3 2 3" xfId="13677"/>
    <cellStyle name="Normal 496 3 3" xfId="12648"/>
    <cellStyle name="Normal 496 3 4" xfId="10664"/>
    <cellStyle name="Normal 496 4" xfId="10912"/>
    <cellStyle name="Normal 496 4 2" xfId="12988"/>
    <cellStyle name="Normal 496 4 3" xfId="11999"/>
    <cellStyle name="Normal 497" xfId="6302"/>
    <cellStyle name="Normal 497 2" xfId="10159"/>
    <cellStyle name="Normal 497 3" xfId="8304"/>
    <cellStyle name="Normal 497 3 2" xfId="11726"/>
    <cellStyle name="Normal 497 3 2 2" xfId="13327"/>
    <cellStyle name="Normal 497 3 2 3" xfId="13678"/>
    <cellStyle name="Normal 497 3 3" xfId="12649"/>
    <cellStyle name="Normal 497 3 4" xfId="11509"/>
    <cellStyle name="Normal 497 4" xfId="10913"/>
    <cellStyle name="Normal 497 4 2" xfId="12989"/>
    <cellStyle name="Normal 497 4 3" xfId="13597"/>
    <cellStyle name="Normal 498" xfId="6042"/>
    <cellStyle name="Normal 498 2" xfId="9905"/>
    <cellStyle name="Normal 498 3" xfId="8297"/>
    <cellStyle name="Normal 498 3 2" xfId="11724"/>
    <cellStyle name="Normal 498 3 2 2" xfId="13325"/>
    <cellStyle name="Normal 498 3 2 3" xfId="13676"/>
    <cellStyle name="Normal 498 3 3" xfId="12647"/>
    <cellStyle name="Normal 498 3 4" xfId="11350"/>
    <cellStyle name="Normal 498 4" xfId="10910"/>
    <cellStyle name="Normal 498 4 2" xfId="12986"/>
    <cellStyle name="Normal 498 4 3" xfId="11912"/>
    <cellStyle name="Normal 499" xfId="6284"/>
    <cellStyle name="Normal 499 2" xfId="10145"/>
    <cellStyle name="Normal 499 3" xfId="8296"/>
    <cellStyle name="Normal 499 3 2" xfId="11723"/>
    <cellStyle name="Normal 499 3 2 2" xfId="13324"/>
    <cellStyle name="Normal 499 3 2 3" xfId="13675"/>
    <cellStyle name="Normal 499 3 3" xfId="12646"/>
    <cellStyle name="Normal 499 3 4" xfId="10335"/>
    <cellStyle name="Normal 499 4" xfId="10909"/>
    <cellStyle name="Normal 499 4 2" xfId="12985"/>
    <cellStyle name="Normal 499 4 3" xfId="11281"/>
    <cellStyle name="Normal 5" xfId="62"/>
    <cellStyle name="Normal 5 2" xfId="9"/>
    <cellStyle name="Normal 5 2 2" xfId="242"/>
    <cellStyle name="Normal 5 2 2 2" xfId="2202"/>
    <cellStyle name="Normal 5 2 2 2 2" xfId="5413"/>
    <cellStyle name="Normal 5 2 2 2 3" xfId="5012"/>
    <cellStyle name="Normal 5 2 2 3" xfId="1565"/>
    <cellStyle name="Normal 5 2 2 4" xfId="3191"/>
    <cellStyle name="Normal 5 2 2 5" xfId="11179"/>
    <cellStyle name="Normal 5 2 3" xfId="232"/>
    <cellStyle name="Normal 5 2 3 2" xfId="2195"/>
    <cellStyle name="Normal 5 2 3 2 2" xfId="5407"/>
    <cellStyle name="Normal 5 2 3 2 3" xfId="4908"/>
    <cellStyle name="Normal 5 2 3 2 3 2" xfId="9222"/>
    <cellStyle name="Normal 5 2 3 2 4" xfId="7051"/>
    <cellStyle name="Normal 5 2 3 3" xfId="1337"/>
    <cellStyle name="Normal 5 2 3 3 2" xfId="5301"/>
    <cellStyle name="Normal 5 2 3 3 2 2" xfId="9364"/>
    <cellStyle name="Normal 5 2 3 3 3" xfId="7211"/>
    <cellStyle name="Normal 5 2 3 4" xfId="3190"/>
    <cellStyle name="Normal 5 2 3 4 2" xfId="6101"/>
    <cellStyle name="Normal 5 2 3 4 2 2" xfId="9964"/>
    <cellStyle name="Normal 5 2 3 4 3" xfId="7919"/>
    <cellStyle name="Normal 5 2 3 5" xfId="11249"/>
    <cellStyle name="Normal 5 2 4" xfId="66"/>
    <cellStyle name="Normal 5 2 4 2" xfId="5247"/>
    <cellStyle name="Normal 5 2 4 3" xfId="10256"/>
    <cellStyle name="Normal 5 2 5" xfId="1560"/>
    <cellStyle name="Normal 5 2 6" xfId="2987"/>
    <cellStyle name="Normal 5 3" xfId="94"/>
    <cellStyle name="Normal 5 3 2" xfId="98"/>
    <cellStyle name="Normal 5 3 3" xfId="10761"/>
    <cellStyle name="Normal 5 4" xfId="84"/>
    <cellStyle name="Normal 5 5" xfId="96"/>
    <cellStyle name="Normal 5 6" xfId="133"/>
    <cellStyle name="Normal 5 6 2" xfId="2138"/>
    <cellStyle name="Normal 5 6 2 2" xfId="5353"/>
    <cellStyle name="Normal 5 6 2 3" xfId="5013"/>
    <cellStyle name="Normal 5 6 3" xfId="1202"/>
    <cellStyle name="Normal 5 6 4" xfId="3192"/>
    <cellStyle name="Normal 5 6 5" xfId="10265"/>
    <cellStyle name="Normal 5 7" xfId="1660"/>
    <cellStyle name="Normal 5 7 2" xfId="3253"/>
    <cellStyle name="Normal 5 7 3" xfId="2937"/>
    <cellStyle name="Normal 5 8" xfId="8315"/>
    <cellStyle name="Normal 50" xfId="1697"/>
    <cellStyle name="Normal 500" xfId="4989"/>
    <cellStyle name="Normal 500 2" xfId="9262"/>
    <cellStyle name="Normal 500 3" xfId="8291"/>
    <cellStyle name="Normal 500 3 2" xfId="11718"/>
    <cellStyle name="Normal 500 3 2 2" xfId="13319"/>
    <cellStyle name="Normal 500 3 2 3" xfId="13670"/>
    <cellStyle name="Normal 500 3 3" xfId="12641"/>
    <cellStyle name="Normal 500 3 4" xfId="10583"/>
    <cellStyle name="Normal 500 4" xfId="10904"/>
    <cellStyle name="Normal 500 4 2" xfId="12980"/>
    <cellStyle name="Normal 500 4 3" xfId="13531"/>
    <cellStyle name="Normal 501" xfId="6300"/>
    <cellStyle name="Normal 501 2" xfId="10157"/>
    <cellStyle name="Normal 501 3" xfId="8329"/>
    <cellStyle name="Normal 501 3 2" xfId="11728"/>
    <cellStyle name="Normal 501 3 2 2" xfId="13329"/>
    <cellStyle name="Normal 501 3 2 3" xfId="13680"/>
    <cellStyle name="Normal 501 3 3" xfId="12651"/>
    <cellStyle name="Normal 501 3 4" xfId="10460"/>
    <cellStyle name="Normal 501 4" xfId="10919"/>
    <cellStyle name="Normal 501 4 2" xfId="12991"/>
    <cellStyle name="Normal 501 4 3" xfId="10735"/>
    <cellStyle name="Normal 502" xfId="6304"/>
    <cellStyle name="Normal 502 2" xfId="10161"/>
    <cellStyle name="Normal 503" xfId="5065"/>
    <cellStyle name="Normal 503 2" xfId="9294"/>
    <cellStyle name="Normal 504" xfId="6303"/>
    <cellStyle name="Normal 504 2" xfId="10160"/>
    <cellStyle name="Normal 505" xfId="6297"/>
    <cellStyle name="Normal 505 2" xfId="10154"/>
    <cellStyle name="Normal 506" xfId="6296"/>
    <cellStyle name="Normal 506 2" xfId="10153"/>
    <cellStyle name="Normal 507" xfId="6309"/>
    <cellStyle name="Normal 508" xfId="7162"/>
    <cellStyle name="Normal 509" xfId="7204"/>
    <cellStyle name="Normal 51" xfId="1225"/>
    <cellStyle name="Normal 510" xfId="8111"/>
    <cellStyle name="Normal 511" xfId="7032"/>
    <cellStyle name="Normal 512" xfId="7038"/>
    <cellStyle name="Normal 513" xfId="7933"/>
    <cellStyle name="Normal 514" xfId="8109"/>
    <cellStyle name="Normal 515" xfId="8112"/>
    <cellStyle name="Normal 516" xfId="8330"/>
    <cellStyle name="Normal 517" xfId="8299"/>
    <cellStyle name="Normal 518" xfId="8482"/>
    <cellStyle name="Normal 519" xfId="8117"/>
    <cellStyle name="Normal 52" xfId="1736"/>
    <cellStyle name="Normal 52 2" xfId="1294"/>
    <cellStyle name="Normal 520" xfId="8124"/>
    <cellStyle name="Normal 520 2" xfId="11889"/>
    <cellStyle name="Normal 520 3" xfId="11507"/>
    <cellStyle name="Normal 520 3 2" xfId="13154"/>
    <cellStyle name="Normal 520 3 3" xfId="10293"/>
    <cellStyle name="Normal 521" xfId="8122"/>
    <cellStyle name="Normal 522" xfId="10170"/>
    <cellStyle name="Normal 523" xfId="8134"/>
    <cellStyle name="Normal 524" xfId="8121"/>
    <cellStyle name="Normal 525" xfId="8119"/>
    <cellStyle name="Normal 526" xfId="10166"/>
    <cellStyle name="Normal 527" xfId="11558"/>
    <cellStyle name="Normal 528" xfId="11557"/>
    <cellStyle name="Normal 529" xfId="10174"/>
    <cellStyle name="Normal 53" xfId="958"/>
    <cellStyle name="Normal 530" xfId="10469"/>
    <cellStyle name="Normal 530 2" xfId="11278"/>
    <cellStyle name="Normal 530 3" xfId="12088"/>
    <cellStyle name="Normal 530 3 2" xfId="13491"/>
    <cellStyle name="Normal 530 3 3" xfId="13841"/>
    <cellStyle name="Normal 531" xfId="11900"/>
    <cellStyle name="Normal 531 2" xfId="12273"/>
    <cellStyle name="Normal 531 3" xfId="10850"/>
    <cellStyle name="Normal 531 3 2" xfId="12937"/>
    <cellStyle name="Normal 531 3 3" xfId="13611"/>
    <cellStyle name="Normal 532" xfId="12175"/>
    <cellStyle name="Normal 533" xfId="11254"/>
    <cellStyle name="Normal 534" xfId="10509"/>
    <cellStyle name="Normal 534 2" xfId="12817"/>
    <cellStyle name="Normal 534 3" xfId="12168"/>
    <cellStyle name="Normal 535" xfId="10559"/>
    <cellStyle name="Normal 536" xfId="12002"/>
    <cellStyle name="Normal 537" xfId="11227"/>
    <cellStyle name="Normal 537 2" xfId="13153"/>
    <cellStyle name="Normal 537 3" xfId="11443"/>
    <cellStyle name="Normal 538" xfId="10384"/>
    <cellStyle name="Normal 539" xfId="12194"/>
    <cellStyle name="Normal 54" xfId="1022"/>
    <cellStyle name="Normal 540" xfId="12139"/>
    <cellStyle name="Normal 540 2" xfId="13493"/>
    <cellStyle name="Normal 540 3" xfId="13843"/>
    <cellStyle name="Normal 541" xfId="12123"/>
    <cellStyle name="Normal 542" xfId="11214"/>
    <cellStyle name="Normal 543" xfId="12097"/>
    <cellStyle name="Normal 543 2" xfId="13492"/>
    <cellStyle name="Normal 543 3" xfId="13842"/>
    <cellStyle name="Normal 544" xfId="12278"/>
    <cellStyle name="Normal 545" xfId="12109"/>
    <cellStyle name="Normal 546" xfId="10911"/>
    <cellStyle name="Normal 546 2" xfId="12987"/>
    <cellStyle name="Normal 546 3" xfId="12206"/>
    <cellStyle name="Normal 547" xfId="11127"/>
    <cellStyle name="Normal 548" xfId="11198"/>
    <cellStyle name="Normal 549" xfId="10320"/>
    <cellStyle name="Normal 55" xfId="1116"/>
    <cellStyle name="Normal 55 2" xfId="1661"/>
    <cellStyle name="Normal 550" xfId="12232"/>
    <cellStyle name="Normal 551" xfId="12235"/>
    <cellStyle name="Normal 552" xfId="12302"/>
    <cellStyle name="Normal 553" xfId="11452"/>
    <cellStyle name="Normal 554" xfId="11263"/>
    <cellStyle name="Normal 555" xfId="10396"/>
    <cellStyle name="Normal 556" xfId="10633"/>
    <cellStyle name="Normal 557" xfId="12335"/>
    <cellStyle name="Normal 558" xfId="10567"/>
    <cellStyle name="Normal 559" xfId="11968"/>
    <cellStyle name="Normal 56" xfId="1249"/>
    <cellStyle name="Normal 56 2" xfId="1613"/>
    <cellStyle name="Normal 560" xfId="10187"/>
    <cellStyle name="Normal 561" xfId="12342"/>
    <cellStyle name="Normal 562" xfId="11358"/>
    <cellStyle name="Normal 563" xfId="12336"/>
    <cellStyle name="Normal 564" xfId="11265"/>
    <cellStyle name="Normal 565" xfId="12227"/>
    <cellStyle name="Normal 566" xfId="12156"/>
    <cellStyle name="Normal 567" xfId="11097"/>
    <cellStyle name="Normal 568" xfId="10184"/>
    <cellStyle name="Normal 569" xfId="10200"/>
    <cellStyle name="Normal 57" xfId="1445"/>
    <cellStyle name="Normal 57 2" xfId="1117"/>
    <cellStyle name="Normal 570" xfId="12890"/>
    <cellStyle name="Normal 571" xfId="13551"/>
    <cellStyle name="Normal 572" xfId="11174"/>
    <cellStyle name="Normal 573" xfId="10759"/>
    <cellStyle name="Normal 574" xfId="10627"/>
    <cellStyle name="Normal 575" xfId="11268"/>
    <cellStyle name="Normal 576" xfId="11954"/>
    <cellStyle name="Normal 577" xfId="11190"/>
    <cellStyle name="Normal 578" xfId="10189"/>
    <cellStyle name="Normal 579" xfId="12084"/>
    <cellStyle name="Normal 58" xfId="1524"/>
    <cellStyle name="Normal 580" xfId="11468"/>
    <cellStyle name="Normal 581" xfId="11115"/>
    <cellStyle name="Normal 582" xfId="12108"/>
    <cellStyle name="Normal 59" xfId="1571"/>
    <cellStyle name="Normal 59 2" xfId="1678"/>
    <cellStyle name="Normal 59 3" xfId="1522"/>
    <cellStyle name="Normal 59 3 2" xfId="5188"/>
    <cellStyle name="Normal 59 3 3" xfId="5133"/>
    <cellStyle name="Normal 6" xfId="12"/>
    <cellStyle name="Normal 6 10" xfId="903"/>
    <cellStyle name="Normal 6 10 2" xfId="4797"/>
    <cellStyle name="Normal 6 10 2 2" xfId="9143"/>
    <cellStyle name="Normal 6 10 3" xfId="6972"/>
    <cellStyle name="Normal 6 2" xfId="93"/>
    <cellStyle name="Normal 6 2 2" xfId="194"/>
    <cellStyle name="Normal 6 2 2 2" xfId="2172"/>
    <cellStyle name="Normal 6 2 2 2 2" xfId="5386"/>
    <cellStyle name="Normal 6 2 2 2 3" xfId="4906"/>
    <cellStyle name="Normal 6 2 2 3" xfId="1548"/>
    <cellStyle name="Normal 6 2 2 4" xfId="3195"/>
    <cellStyle name="Normal 6 2 2 5" xfId="11098"/>
    <cellStyle name="Normal 6 2 3" xfId="1428"/>
    <cellStyle name="Normal 6 2 4" xfId="5109"/>
    <cellStyle name="Normal 6 2 4 2" xfId="7142"/>
    <cellStyle name="Normal 6 2 4 2 2" xfId="10169"/>
    <cellStyle name="Normal 6 2 4 2 3" xfId="8322"/>
    <cellStyle name="Normal 6 2 4 3" xfId="10444"/>
    <cellStyle name="Normal 6 3" xfId="78"/>
    <cellStyle name="Normal 6 3 2" xfId="5098"/>
    <cellStyle name="Normal 6 4" xfId="178"/>
    <cellStyle name="Normal 6 4 2" xfId="2159"/>
    <cellStyle name="Normal 6 4 2 2" xfId="5373"/>
    <cellStyle name="Normal 6 4 2 3" xfId="4953"/>
    <cellStyle name="Normal 6 4 3" xfId="1600"/>
    <cellStyle name="Normal 6 4 4" xfId="3196"/>
    <cellStyle name="Normal 6 4 5" xfId="10225"/>
    <cellStyle name="Normal 6 5" xfId="192"/>
    <cellStyle name="Normal 6 5 2" xfId="267"/>
    <cellStyle name="Normal 6 6" xfId="72"/>
    <cellStyle name="Normal 6 6 2" xfId="284"/>
    <cellStyle name="Normal 6 6 2 2" xfId="342"/>
    <cellStyle name="Normal 6 6 2 2 2" xfId="457"/>
    <cellStyle name="Normal 6 6 2 2 2 2" xfId="694"/>
    <cellStyle name="Normal 6 6 2 2 2 2 2" xfId="4597"/>
    <cellStyle name="Normal 6 6 2 2 2 2 2 2" xfId="8943"/>
    <cellStyle name="Normal 6 6 2 2 2 2 3" xfId="6772"/>
    <cellStyle name="Normal 6 6 2 2 2 3" xfId="906"/>
    <cellStyle name="Normal 6 6 2 2 2 3 2" xfId="4800"/>
    <cellStyle name="Normal 6 6 2 2 2 3 2 2" xfId="9146"/>
    <cellStyle name="Normal 6 6 2 2 2 3 3" xfId="6975"/>
    <cellStyle name="Normal 6 6 2 2 2 4" xfId="4360"/>
    <cellStyle name="Normal 6 6 2 2 2 4 2" xfId="8706"/>
    <cellStyle name="Normal 6 6 2 2 2 5" xfId="6535"/>
    <cellStyle name="Normal 6 6 2 2 3" xfId="579"/>
    <cellStyle name="Normal 6 6 2 2 3 2" xfId="4482"/>
    <cellStyle name="Normal 6 6 2 2 3 2 2" xfId="8828"/>
    <cellStyle name="Normal 6 6 2 2 3 3" xfId="6657"/>
    <cellStyle name="Normal 6 6 2 2 4" xfId="905"/>
    <cellStyle name="Normal 6 6 2 2 4 2" xfId="4799"/>
    <cellStyle name="Normal 6 6 2 2 4 2 2" xfId="9145"/>
    <cellStyle name="Normal 6 6 2 2 4 3" xfId="6974"/>
    <cellStyle name="Normal 6 6 2 2 5" xfId="4245"/>
    <cellStyle name="Normal 6 6 2 2 5 2" xfId="8591"/>
    <cellStyle name="Normal 6 6 2 2 6" xfId="6420"/>
    <cellStyle name="Normal 6 6 2 3" xfId="401"/>
    <cellStyle name="Normal 6 6 2 3 2" xfId="638"/>
    <cellStyle name="Normal 6 6 2 3 2 2" xfId="4541"/>
    <cellStyle name="Normal 6 6 2 3 2 2 2" xfId="8887"/>
    <cellStyle name="Normal 6 6 2 3 2 3" xfId="6716"/>
    <cellStyle name="Normal 6 6 2 3 3" xfId="907"/>
    <cellStyle name="Normal 6 6 2 3 3 2" xfId="4801"/>
    <cellStyle name="Normal 6 6 2 3 3 2 2" xfId="9147"/>
    <cellStyle name="Normal 6 6 2 3 3 3" xfId="6976"/>
    <cellStyle name="Normal 6 6 2 3 4" xfId="4304"/>
    <cellStyle name="Normal 6 6 2 3 4 2" xfId="8650"/>
    <cellStyle name="Normal 6 6 2 3 5" xfId="6479"/>
    <cellStyle name="Normal 6 6 2 4" xfId="523"/>
    <cellStyle name="Normal 6 6 2 4 2" xfId="4426"/>
    <cellStyle name="Normal 6 6 2 4 2 2" xfId="8772"/>
    <cellStyle name="Normal 6 6 2 4 3" xfId="6601"/>
    <cellStyle name="Normal 6 6 2 5" xfId="904"/>
    <cellStyle name="Normal 6 6 2 5 2" xfId="4798"/>
    <cellStyle name="Normal 6 6 2 5 2 2" xfId="9144"/>
    <cellStyle name="Normal 6 6 2 5 3" xfId="6973"/>
    <cellStyle name="Normal 6 6 2 6" xfId="4189"/>
    <cellStyle name="Normal 6 6 2 6 2" xfId="8535"/>
    <cellStyle name="Normal 6 6 2 7" xfId="6364"/>
    <cellStyle name="Normal 6 6 3" xfId="314"/>
    <cellStyle name="Normal 6 6 3 2" xfId="429"/>
    <cellStyle name="Normal 6 6 3 2 2" xfId="666"/>
    <cellStyle name="Normal 6 6 3 2 2 2" xfId="4569"/>
    <cellStyle name="Normal 6 6 3 2 2 2 2" xfId="8915"/>
    <cellStyle name="Normal 6 6 3 2 2 3" xfId="6744"/>
    <cellStyle name="Normal 6 6 3 2 3" xfId="909"/>
    <cellStyle name="Normal 6 6 3 2 3 2" xfId="4803"/>
    <cellStyle name="Normal 6 6 3 2 3 2 2" xfId="9149"/>
    <cellStyle name="Normal 6 6 3 2 3 3" xfId="6978"/>
    <cellStyle name="Normal 6 6 3 2 4" xfId="4332"/>
    <cellStyle name="Normal 6 6 3 2 4 2" xfId="8678"/>
    <cellStyle name="Normal 6 6 3 2 5" xfId="6507"/>
    <cellStyle name="Normal 6 6 3 3" xfId="551"/>
    <cellStyle name="Normal 6 6 3 3 2" xfId="4454"/>
    <cellStyle name="Normal 6 6 3 3 2 2" xfId="8800"/>
    <cellStyle name="Normal 6 6 3 3 3" xfId="6629"/>
    <cellStyle name="Normal 6 6 3 4" xfId="908"/>
    <cellStyle name="Normal 6 6 3 4 2" xfId="4802"/>
    <cellStyle name="Normal 6 6 3 4 2 2" xfId="9148"/>
    <cellStyle name="Normal 6 6 3 4 3" xfId="6977"/>
    <cellStyle name="Normal 6 6 3 5" xfId="4217"/>
    <cellStyle name="Normal 6 6 3 5 2" xfId="8563"/>
    <cellStyle name="Normal 6 6 3 6" xfId="6392"/>
    <cellStyle name="Normal 6 6 4" xfId="373"/>
    <cellStyle name="Normal 6 6 4 2" xfId="610"/>
    <cellStyle name="Normal 6 6 4 2 2" xfId="4513"/>
    <cellStyle name="Normal 6 6 4 2 2 2" xfId="8859"/>
    <cellStyle name="Normal 6 6 4 2 3" xfId="6688"/>
    <cellStyle name="Normal 6 6 4 3" xfId="910"/>
    <cellStyle name="Normal 6 6 4 3 2" xfId="4804"/>
    <cellStyle name="Normal 6 6 4 3 2 2" xfId="9150"/>
    <cellStyle name="Normal 6 6 4 3 3" xfId="6979"/>
    <cellStyle name="Normal 6 6 4 4" xfId="4276"/>
    <cellStyle name="Normal 6 6 4 4 2" xfId="8622"/>
    <cellStyle name="Normal 6 6 4 5" xfId="6451"/>
    <cellStyle name="Normal 6 6 5" xfId="259"/>
    <cellStyle name="Normal 6 6 5 2" xfId="502"/>
    <cellStyle name="Normal 6 6 5 2 2" xfId="4405"/>
    <cellStyle name="Normal 6 6 5 2 2 2" xfId="8751"/>
    <cellStyle name="Normal 6 6 5 2 3" xfId="6580"/>
    <cellStyle name="Normal 6 6 5 3" xfId="911"/>
    <cellStyle name="Normal 6 6 5 3 2" xfId="4805"/>
    <cellStyle name="Normal 6 6 5 3 2 2" xfId="9151"/>
    <cellStyle name="Normal 6 6 5 3 3" xfId="6980"/>
    <cellStyle name="Normal 6 6 5 4" xfId="4168"/>
    <cellStyle name="Normal 6 6 5 4 2" xfId="8514"/>
    <cellStyle name="Normal 6 6 5 5" xfId="6343"/>
    <cellStyle name="Normal 6 6 6" xfId="10639"/>
    <cellStyle name="Normal 6 7" xfId="362"/>
    <cellStyle name="Normal 6 7 2" xfId="599"/>
    <cellStyle name="Normal 6 7 2 2" xfId="4502"/>
    <cellStyle name="Normal 6 7 2 2 2" xfId="8848"/>
    <cellStyle name="Normal 6 7 2 3" xfId="6677"/>
    <cellStyle name="Normal 6 7 3" xfId="912"/>
    <cellStyle name="Normal 6 7 3 2" xfId="4806"/>
    <cellStyle name="Normal 6 7 3 2 2" xfId="9152"/>
    <cellStyle name="Normal 6 7 3 3" xfId="6981"/>
    <cellStyle name="Normal 6 7 4" xfId="4265"/>
    <cellStyle name="Normal 6 7 4 2" xfId="8611"/>
    <cellStyle name="Normal 6 7 5" xfId="6440"/>
    <cellStyle name="Normal 6 8" xfId="58"/>
    <cellStyle name="Normal 6 9" xfId="703"/>
    <cellStyle name="Normal 60" xfId="1149"/>
    <cellStyle name="Normal 60 2" xfId="1515"/>
    <cellStyle name="Normal 60 3" xfId="1066"/>
    <cellStyle name="Normal 60 3 2" xfId="5189"/>
    <cellStyle name="Normal 60 3 3" xfId="5134"/>
    <cellStyle name="Normal 61" xfId="1699"/>
    <cellStyle name="Normal 61 2" xfId="1487"/>
    <cellStyle name="Normal 61 3" xfId="1153"/>
    <cellStyle name="Normal 61 3 2" xfId="5190"/>
    <cellStyle name="Normal 61 3 3" xfId="5135"/>
    <cellStyle name="Normal 62" xfId="1347"/>
    <cellStyle name="Normal 62 2" xfId="1402"/>
    <cellStyle name="Normal 62 3" xfId="1120"/>
    <cellStyle name="Normal 62 3 2" xfId="5191"/>
    <cellStyle name="Normal 62 3 3" xfId="5136"/>
    <cellStyle name="Normal 63" xfId="1297"/>
    <cellStyle name="Normal 63 2" xfId="1521"/>
    <cellStyle name="Normal 63 3" xfId="1591"/>
    <cellStyle name="Normal 63 3 2" xfId="5192"/>
    <cellStyle name="Normal 63 3 3" xfId="5137"/>
    <cellStyle name="Normal 64" xfId="1393"/>
    <cellStyle name="Normal 64 2" xfId="1624"/>
    <cellStyle name="Normal 64 3" xfId="1580"/>
    <cellStyle name="Normal 64 3 2" xfId="5193"/>
    <cellStyle name="Normal 64 3 3" xfId="5138"/>
    <cellStyle name="Normal 65" xfId="1578"/>
    <cellStyle name="Normal 65 2" xfId="1365"/>
    <cellStyle name="Normal 65 3" xfId="1099"/>
    <cellStyle name="Normal 65 3 2" xfId="5194"/>
    <cellStyle name="Normal 65 3 3" xfId="5139"/>
    <cellStyle name="Normal 66" xfId="1057"/>
    <cellStyle name="Normal 66 2" xfId="1762"/>
    <cellStyle name="Normal 66 3" xfId="1488"/>
    <cellStyle name="Normal 66 3 2" xfId="5195"/>
    <cellStyle name="Normal 66 3 3" xfId="5140"/>
    <cellStyle name="Normal 67" xfId="1747"/>
    <cellStyle name="Normal 67 2" xfId="1021"/>
    <cellStyle name="Normal 67 3" xfId="944"/>
    <cellStyle name="Normal 67 3 2" xfId="5196"/>
    <cellStyle name="Normal 67 3 3" xfId="5141"/>
    <cellStyle name="Normal 68" xfId="1430"/>
    <cellStyle name="Normal 68 2" xfId="1355"/>
    <cellStyle name="Normal 68 3" xfId="1419"/>
    <cellStyle name="Normal 68 3 2" xfId="5197"/>
    <cellStyle name="Normal 68 3 3" xfId="5142"/>
    <cellStyle name="Normal 69" xfId="1605"/>
    <cellStyle name="Normal 69 2" xfId="1083"/>
    <cellStyle name="Normal 69 3" xfId="1376"/>
    <cellStyle name="Normal 69 3 2" xfId="5198"/>
    <cellStyle name="Normal 69 3 3" xfId="5143"/>
    <cellStyle name="Normal 7" xfId="90"/>
    <cellStyle name="Normal 7 2" xfId="185"/>
    <cellStyle name="Normal 7 2 2" xfId="1517"/>
    <cellStyle name="Normal 7 2 3" xfId="2166"/>
    <cellStyle name="Normal 7 2 3 2" xfId="5380"/>
    <cellStyle name="Normal 7 2 3 3" xfId="5107"/>
    <cellStyle name="Normal 7 2 4" xfId="1577"/>
    <cellStyle name="Normal 7 2 5" xfId="3198"/>
    <cellStyle name="Normal 7 2 6" xfId="11489"/>
    <cellStyle name="Normal 7 3" xfId="180"/>
    <cellStyle name="Normal 7 3 2" xfId="2161"/>
    <cellStyle name="Normal 7 3 2 2" xfId="5375"/>
    <cellStyle name="Normal 7 3 2 3" xfId="5100"/>
    <cellStyle name="Normal 7 3 3" xfId="1324"/>
    <cellStyle name="Normal 7 3 4" xfId="3199"/>
    <cellStyle name="Normal 7 3 5" xfId="12276"/>
    <cellStyle name="Normal 7 4" xfId="1681"/>
    <cellStyle name="Normal 7 4 2" xfId="3197"/>
    <cellStyle name="Normal 7 4 3" xfId="3234"/>
    <cellStyle name="Normal 7 5" xfId="1253"/>
    <cellStyle name="Normal 7 5 2" xfId="5245"/>
    <cellStyle name="Normal 7 5 2 2" xfId="7174"/>
    <cellStyle name="Normal 7 5 3" xfId="5074"/>
    <cellStyle name="Normal 7 5 4" xfId="12048"/>
    <cellStyle name="Normal 7 6" xfId="2976"/>
    <cellStyle name="Normal 7 6 2" xfId="4933"/>
    <cellStyle name="Normal 7 6 2 2" xfId="9234"/>
    <cellStyle name="Normal 7 6 3" xfId="7062"/>
    <cellStyle name="Normal 70" xfId="1597"/>
    <cellStyle name="Normal 70 2" xfId="1329"/>
    <cellStyle name="Normal 70 3" xfId="1038"/>
    <cellStyle name="Normal 70 3 2" xfId="5199"/>
    <cellStyle name="Normal 70 3 3" xfId="5144"/>
    <cellStyle name="Normal 71" xfId="1346"/>
    <cellStyle name="Normal 71 2" xfId="1215"/>
    <cellStyle name="Normal 71 3" xfId="1106"/>
    <cellStyle name="Normal 71 3 2" xfId="5200"/>
    <cellStyle name="Normal 71 3 3" xfId="5145"/>
    <cellStyle name="Normal 72" xfId="1134"/>
    <cellStyle name="Normal 72 2" xfId="1769"/>
    <cellStyle name="Normal 72 3" xfId="1397"/>
    <cellStyle name="Normal 72 3 2" xfId="5201"/>
    <cellStyle name="Normal 72 3 3" xfId="5146"/>
    <cellStyle name="Normal 73" xfId="1405"/>
    <cellStyle name="Normal 73 2" xfId="1589"/>
    <cellStyle name="Normal 73 3" xfId="971"/>
    <cellStyle name="Normal 73 3 2" xfId="5202"/>
    <cellStyle name="Normal 73 3 3" xfId="5147"/>
    <cellStyle name="Normal 74" xfId="1322"/>
    <cellStyle name="Normal 74 2" xfId="1639"/>
    <cellStyle name="Normal 74 3" xfId="1185"/>
    <cellStyle name="Normal 74 3 2" xfId="5203"/>
    <cellStyle name="Normal 74 3 3" xfId="5148"/>
    <cellStyle name="Normal 75" xfId="1721"/>
    <cellStyle name="Normal 75 2" xfId="988"/>
    <cellStyle name="Normal 75 3" xfId="1289"/>
    <cellStyle name="Normal 75 3 2" xfId="5204"/>
    <cellStyle name="Normal 75 3 3" xfId="5149"/>
    <cellStyle name="Normal 76" xfId="1054"/>
    <cellStyle name="Normal 76 2" xfId="1431"/>
    <cellStyle name="Normal 76 3" xfId="1739"/>
    <cellStyle name="Normal 76 3 2" xfId="5205"/>
    <cellStyle name="Normal 76 3 3" xfId="5150"/>
    <cellStyle name="Normal 77" xfId="1452"/>
    <cellStyle name="Normal 77 2" xfId="1282"/>
    <cellStyle name="Normal 77 3" xfId="1641"/>
    <cellStyle name="Normal 77 3 2" xfId="5206"/>
    <cellStyle name="Normal 77 3 3" xfId="5151"/>
    <cellStyle name="Normal 78" xfId="1752"/>
    <cellStyle name="Normal 78 2" xfId="1702"/>
    <cellStyle name="Normal 78 3" xfId="1089"/>
    <cellStyle name="Normal 78 3 2" xfId="5207"/>
    <cellStyle name="Normal 78 3 3" xfId="5152"/>
    <cellStyle name="Normal 79" xfId="1709"/>
    <cellStyle name="Normal 79 2" xfId="1598"/>
    <cellStyle name="Normal 79 3" xfId="1644"/>
    <cellStyle name="Normal 79 3 2" xfId="5208"/>
    <cellStyle name="Normal 79 3 3" xfId="5153"/>
    <cellStyle name="Normal 8" xfId="99"/>
    <cellStyle name="Normal 8 2" xfId="183"/>
    <cellStyle name="Normal 8 2 10" xfId="4158"/>
    <cellStyle name="Normal 8 2 10 2" xfId="8504"/>
    <cellStyle name="Normal 8 2 11" xfId="6334"/>
    <cellStyle name="Normal 8 2 12" xfId="10654"/>
    <cellStyle name="Normal 8 2 2" xfId="282"/>
    <cellStyle name="Normal 8 2 2 2" xfId="340"/>
    <cellStyle name="Normal 8 2 2 2 2" xfId="455"/>
    <cellStyle name="Normal 8 2 2 2 2 2" xfId="692"/>
    <cellStyle name="Normal 8 2 2 2 2 2 2" xfId="4595"/>
    <cellStyle name="Normal 8 2 2 2 2 2 2 2" xfId="8941"/>
    <cellStyle name="Normal 8 2 2 2 2 2 3" xfId="6770"/>
    <cellStyle name="Normal 8 2 2 2 2 3" xfId="916"/>
    <cellStyle name="Normal 8 2 2 2 2 3 2" xfId="4810"/>
    <cellStyle name="Normal 8 2 2 2 2 3 2 2" xfId="9156"/>
    <cellStyle name="Normal 8 2 2 2 2 3 3" xfId="6985"/>
    <cellStyle name="Normal 8 2 2 2 2 4" xfId="4358"/>
    <cellStyle name="Normal 8 2 2 2 2 4 2" xfId="8704"/>
    <cellStyle name="Normal 8 2 2 2 2 5" xfId="6533"/>
    <cellStyle name="Normal 8 2 2 2 3" xfId="577"/>
    <cellStyle name="Normal 8 2 2 2 3 2" xfId="4480"/>
    <cellStyle name="Normal 8 2 2 2 3 2 2" xfId="8826"/>
    <cellStyle name="Normal 8 2 2 2 3 3" xfId="6655"/>
    <cellStyle name="Normal 8 2 2 2 4" xfId="915"/>
    <cellStyle name="Normal 8 2 2 2 4 2" xfId="4809"/>
    <cellStyle name="Normal 8 2 2 2 4 2 2" xfId="9155"/>
    <cellStyle name="Normal 8 2 2 2 4 3" xfId="6984"/>
    <cellStyle name="Normal 8 2 2 2 5" xfId="4243"/>
    <cellStyle name="Normal 8 2 2 2 5 2" xfId="8589"/>
    <cellStyle name="Normal 8 2 2 2 6" xfId="6418"/>
    <cellStyle name="Normal 8 2 2 3" xfId="399"/>
    <cellStyle name="Normal 8 2 2 3 2" xfId="636"/>
    <cellStyle name="Normal 8 2 2 3 2 2" xfId="4539"/>
    <cellStyle name="Normal 8 2 2 3 2 2 2" xfId="8885"/>
    <cellStyle name="Normal 8 2 2 3 2 3" xfId="6714"/>
    <cellStyle name="Normal 8 2 2 3 3" xfId="917"/>
    <cellStyle name="Normal 8 2 2 3 3 2" xfId="4811"/>
    <cellStyle name="Normal 8 2 2 3 3 2 2" xfId="9157"/>
    <cellStyle name="Normal 8 2 2 3 3 3" xfId="6986"/>
    <cellStyle name="Normal 8 2 2 3 4" xfId="4302"/>
    <cellStyle name="Normal 8 2 2 3 4 2" xfId="8648"/>
    <cellStyle name="Normal 8 2 2 3 5" xfId="6477"/>
    <cellStyle name="Normal 8 2 2 4" xfId="521"/>
    <cellStyle name="Normal 8 2 2 4 2" xfId="4424"/>
    <cellStyle name="Normal 8 2 2 4 2 2" xfId="8770"/>
    <cellStyle name="Normal 8 2 2 4 3" xfId="6599"/>
    <cellStyle name="Normal 8 2 2 5" xfId="914"/>
    <cellStyle name="Normal 8 2 2 5 2" xfId="4808"/>
    <cellStyle name="Normal 8 2 2 5 2 2" xfId="9154"/>
    <cellStyle name="Normal 8 2 2 5 3" xfId="6983"/>
    <cellStyle name="Normal 8 2 2 6" xfId="4187"/>
    <cellStyle name="Normal 8 2 2 6 2" xfId="8533"/>
    <cellStyle name="Normal 8 2 2 7" xfId="6362"/>
    <cellStyle name="Normal 8 2 3" xfId="312"/>
    <cellStyle name="Normal 8 2 3 2" xfId="427"/>
    <cellStyle name="Normal 8 2 3 2 2" xfId="664"/>
    <cellStyle name="Normal 8 2 3 2 2 2" xfId="4567"/>
    <cellStyle name="Normal 8 2 3 2 2 2 2" xfId="8913"/>
    <cellStyle name="Normal 8 2 3 2 2 3" xfId="6742"/>
    <cellStyle name="Normal 8 2 3 2 3" xfId="919"/>
    <cellStyle name="Normal 8 2 3 2 3 2" xfId="4813"/>
    <cellStyle name="Normal 8 2 3 2 3 2 2" xfId="9159"/>
    <cellStyle name="Normal 8 2 3 2 3 3" xfId="6988"/>
    <cellStyle name="Normal 8 2 3 2 4" xfId="4330"/>
    <cellStyle name="Normal 8 2 3 2 4 2" xfId="8676"/>
    <cellStyle name="Normal 8 2 3 2 5" xfId="6505"/>
    <cellStyle name="Normal 8 2 3 3" xfId="549"/>
    <cellStyle name="Normal 8 2 3 3 2" xfId="4452"/>
    <cellStyle name="Normal 8 2 3 3 2 2" xfId="8798"/>
    <cellStyle name="Normal 8 2 3 3 3" xfId="6627"/>
    <cellStyle name="Normal 8 2 3 4" xfId="918"/>
    <cellStyle name="Normal 8 2 3 4 2" xfId="4812"/>
    <cellStyle name="Normal 8 2 3 4 2 2" xfId="9158"/>
    <cellStyle name="Normal 8 2 3 4 3" xfId="6987"/>
    <cellStyle name="Normal 8 2 3 5" xfId="4215"/>
    <cellStyle name="Normal 8 2 3 5 2" xfId="8561"/>
    <cellStyle name="Normal 8 2 3 6" xfId="6390"/>
    <cellStyle name="Normal 8 2 4" xfId="372"/>
    <cellStyle name="Normal 8 2 4 2" xfId="609"/>
    <cellStyle name="Normal 8 2 4 2 2" xfId="4512"/>
    <cellStyle name="Normal 8 2 4 2 2 2" xfId="8858"/>
    <cellStyle name="Normal 8 2 4 2 3" xfId="6687"/>
    <cellStyle name="Normal 8 2 4 3" xfId="920"/>
    <cellStyle name="Normal 8 2 4 3 2" xfId="4814"/>
    <cellStyle name="Normal 8 2 4 3 2 2" xfId="9160"/>
    <cellStyle name="Normal 8 2 4 3 3" xfId="6989"/>
    <cellStyle name="Normal 8 2 4 4" xfId="4275"/>
    <cellStyle name="Normal 8 2 4 4 2" xfId="8621"/>
    <cellStyle name="Normal 8 2 4 5" xfId="6450"/>
    <cellStyle name="Normal 8 2 5" xfId="493"/>
    <cellStyle name="Normal 8 2 5 2" xfId="4396"/>
    <cellStyle name="Normal 8 2 5 2 2" xfId="8742"/>
    <cellStyle name="Normal 8 2 5 3" xfId="6571"/>
    <cellStyle name="Normal 8 2 6" xfId="913"/>
    <cellStyle name="Normal 8 2 6 2" xfId="4807"/>
    <cellStyle name="Normal 8 2 6 2 2" xfId="9153"/>
    <cellStyle name="Normal 8 2 6 3" xfId="6982"/>
    <cellStyle name="Normal 8 2 7" xfId="2164"/>
    <cellStyle name="Normal 8 2 7 2" xfId="5378"/>
    <cellStyle name="Normal 8 2 7 2 2" xfId="7252"/>
    <cellStyle name="Normal 8 2 7 3" xfId="5010"/>
    <cellStyle name="Normal 8 2 8" xfId="1480"/>
    <cellStyle name="Normal 8 2 9" xfId="3201"/>
    <cellStyle name="Normal 8 3" xfId="182"/>
    <cellStyle name="Normal 8 3 10" xfId="4157"/>
    <cellStyle name="Normal 8 3 10 2" xfId="8503"/>
    <cellStyle name="Normal 8 3 11" xfId="6333"/>
    <cellStyle name="Normal 8 3 12" xfId="10197"/>
    <cellStyle name="Normal 8 3 2" xfId="281"/>
    <cellStyle name="Normal 8 3 2 2" xfId="339"/>
    <cellStyle name="Normal 8 3 2 2 2" xfId="454"/>
    <cellStyle name="Normal 8 3 2 2 2 2" xfId="691"/>
    <cellStyle name="Normal 8 3 2 2 2 2 2" xfId="4594"/>
    <cellStyle name="Normal 8 3 2 2 2 2 2 2" xfId="8940"/>
    <cellStyle name="Normal 8 3 2 2 2 2 3" xfId="6769"/>
    <cellStyle name="Normal 8 3 2 2 2 3" xfId="924"/>
    <cellStyle name="Normal 8 3 2 2 2 3 2" xfId="4818"/>
    <cellStyle name="Normal 8 3 2 2 2 3 2 2" xfId="9164"/>
    <cellStyle name="Normal 8 3 2 2 2 3 3" xfId="6993"/>
    <cellStyle name="Normal 8 3 2 2 2 4" xfId="4357"/>
    <cellStyle name="Normal 8 3 2 2 2 4 2" xfId="8703"/>
    <cellStyle name="Normal 8 3 2 2 2 5" xfId="6532"/>
    <cellStyle name="Normal 8 3 2 2 3" xfId="576"/>
    <cellStyle name="Normal 8 3 2 2 3 2" xfId="4479"/>
    <cellStyle name="Normal 8 3 2 2 3 2 2" xfId="8825"/>
    <cellStyle name="Normal 8 3 2 2 3 3" xfId="6654"/>
    <cellStyle name="Normal 8 3 2 2 4" xfId="923"/>
    <cellStyle name="Normal 8 3 2 2 4 2" xfId="4817"/>
    <cellStyle name="Normal 8 3 2 2 4 2 2" xfId="9163"/>
    <cellStyle name="Normal 8 3 2 2 4 3" xfId="6992"/>
    <cellStyle name="Normal 8 3 2 2 5" xfId="4242"/>
    <cellStyle name="Normal 8 3 2 2 5 2" xfId="8588"/>
    <cellStyle name="Normal 8 3 2 2 6" xfId="6417"/>
    <cellStyle name="Normal 8 3 2 3" xfId="398"/>
    <cellStyle name="Normal 8 3 2 3 2" xfId="635"/>
    <cellStyle name="Normal 8 3 2 3 2 2" xfId="4538"/>
    <cellStyle name="Normal 8 3 2 3 2 2 2" xfId="8884"/>
    <cellStyle name="Normal 8 3 2 3 2 3" xfId="6713"/>
    <cellStyle name="Normal 8 3 2 3 3" xfId="925"/>
    <cellStyle name="Normal 8 3 2 3 3 2" xfId="4819"/>
    <cellStyle name="Normal 8 3 2 3 3 2 2" xfId="9165"/>
    <cellStyle name="Normal 8 3 2 3 3 3" xfId="6994"/>
    <cellStyle name="Normal 8 3 2 3 4" xfId="4301"/>
    <cellStyle name="Normal 8 3 2 3 4 2" xfId="8647"/>
    <cellStyle name="Normal 8 3 2 3 5" xfId="6476"/>
    <cellStyle name="Normal 8 3 2 4" xfId="520"/>
    <cellStyle name="Normal 8 3 2 4 2" xfId="4423"/>
    <cellStyle name="Normal 8 3 2 4 2 2" xfId="8769"/>
    <cellStyle name="Normal 8 3 2 4 3" xfId="6598"/>
    <cellStyle name="Normal 8 3 2 5" xfId="922"/>
    <cellStyle name="Normal 8 3 2 5 2" xfId="4816"/>
    <cellStyle name="Normal 8 3 2 5 2 2" xfId="9162"/>
    <cellStyle name="Normal 8 3 2 5 3" xfId="6991"/>
    <cellStyle name="Normal 8 3 2 6" xfId="4186"/>
    <cellStyle name="Normal 8 3 2 6 2" xfId="8532"/>
    <cellStyle name="Normal 8 3 2 7" xfId="6361"/>
    <cellStyle name="Normal 8 3 3" xfId="311"/>
    <cellStyle name="Normal 8 3 3 2" xfId="426"/>
    <cellStyle name="Normal 8 3 3 2 2" xfId="663"/>
    <cellStyle name="Normal 8 3 3 2 2 2" xfId="4566"/>
    <cellStyle name="Normal 8 3 3 2 2 2 2" xfId="8912"/>
    <cellStyle name="Normal 8 3 3 2 2 3" xfId="6741"/>
    <cellStyle name="Normal 8 3 3 2 3" xfId="927"/>
    <cellStyle name="Normal 8 3 3 2 3 2" xfId="4821"/>
    <cellStyle name="Normal 8 3 3 2 3 2 2" xfId="9167"/>
    <cellStyle name="Normal 8 3 3 2 3 3" xfId="6996"/>
    <cellStyle name="Normal 8 3 3 2 4" xfId="4329"/>
    <cellStyle name="Normal 8 3 3 2 4 2" xfId="8675"/>
    <cellStyle name="Normal 8 3 3 2 5" xfId="6504"/>
    <cellStyle name="Normal 8 3 3 3" xfId="548"/>
    <cellStyle name="Normal 8 3 3 3 2" xfId="4451"/>
    <cellStyle name="Normal 8 3 3 3 2 2" xfId="8797"/>
    <cellStyle name="Normal 8 3 3 3 3" xfId="6626"/>
    <cellStyle name="Normal 8 3 3 4" xfId="926"/>
    <cellStyle name="Normal 8 3 3 4 2" xfId="4820"/>
    <cellStyle name="Normal 8 3 3 4 2 2" xfId="9166"/>
    <cellStyle name="Normal 8 3 3 4 3" xfId="6995"/>
    <cellStyle name="Normal 8 3 3 5" xfId="4214"/>
    <cellStyle name="Normal 8 3 3 5 2" xfId="8560"/>
    <cellStyle name="Normal 8 3 3 6" xfId="6389"/>
    <cellStyle name="Normal 8 3 4" xfId="371"/>
    <cellStyle name="Normal 8 3 4 2" xfId="608"/>
    <cellStyle name="Normal 8 3 4 2 2" xfId="4511"/>
    <cellStyle name="Normal 8 3 4 2 2 2" xfId="8857"/>
    <cellStyle name="Normal 8 3 4 2 3" xfId="6686"/>
    <cellStyle name="Normal 8 3 4 3" xfId="928"/>
    <cellStyle name="Normal 8 3 4 3 2" xfId="4822"/>
    <cellStyle name="Normal 8 3 4 3 2 2" xfId="9168"/>
    <cellStyle name="Normal 8 3 4 3 3" xfId="6997"/>
    <cellStyle name="Normal 8 3 4 4" xfId="4274"/>
    <cellStyle name="Normal 8 3 4 4 2" xfId="8620"/>
    <cellStyle name="Normal 8 3 4 5" xfId="6449"/>
    <cellStyle name="Normal 8 3 5" xfId="492"/>
    <cellStyle name="Normal 8 3 5 2" xfId="4395"/>
    <cellStyle name="Normal 8 3 5 2 2" xfId="8741"/>
    <cellStyle name="Normal 8 3 5 3" xfId="6570"/>
    <cellStyle name="Normal 8 3 6" xfId="921"/>
    <cellStyle name="Normal 8 3 6 2" xfId="4815"/>
    <cellStyle name="Normal 8 3 6 2 2" xfId="9161"/>
    <cellStyle name="Normal 8 3 6 3" xfId="6990"/>
    <cellStyle name="Normal 8 3 7" xfId="2163"/>
    <cellStyle name="Normal 8 3 7 2" xfId="5377"/>
    <cellStyle name="Normal 8 3 7 2 2" xfId="7251"/>
    <cellStyle name="Normal 8 3 7 3" xfId="4947"/>
    <cellStyle name="Normal 8 3 8" xfId="1049"/>
    <cellStyle name="Normal 8 3 9" xfId="3202"/>
    <cellStyle name="Normal 8 4" xfId="243"/>
    <cellStyle name="Normal 8 4 2" xfId="2203"/>
    <cellStyle name="Normal 8 4 2 2" xfId="5414"/>
    <cellStyle name="Normal 8 4 2 3" xfId="5011"/>
    <cellStyle name="Normal 8 4 3" xfId="1115"/>
    <cellStyle name="Normal 8 4 4" xfId="3203"/>
    <cellStyle name="Normal 8 4 5" xfId="11460"/>
    <cellStyle name="Normal 8 5" xfId="1031"/>
    <cellStyle name="Normal 8 5 2" xfId="3241"/>
    <cellStyle name="Normal 8 5 3" xfId="3286"/>
    <cellStyle name="Normal 8 6" xfId="2111"/>
    <cellStyle name="Normal 8 6 2" xfId="5234"/>
    <cellStyle name="Normal 8 6 3" xfId="5079"/>
    <cellStyle name="Normal 8 6 3 2" xfId="8301"/>
    <cellStyle name="Normal 8 6 4" xfId="7122"/>
    <cellStyle name="Normal 8 6 5" xfId="12055"/>
    <cellStyle name="Normal 8 7" xfId="1256"/>
    <cellStyle name="Normal 8 7 2" xfId="11422"/>
    <cellStyle name="Normal 8 7 3" xfId="11991"/>
    <cellStyle name="Normal 8 7 4" xfId="10227"/>
    <cellStyle name="Normal 8 8" xfId="2952"/>
    <cellStyle name="Normal 8 9" xfId="3293"/>
    <cellStyle name="Normal 8_4 - Cont allowance summary" xfId="1649"/>
    <cellStyle name="Normal 80" xfId="1179"/>
    <cellStyle name="Normal 80 2" xfId="1471"/>
    <cellStyle name="Normal 80 3" xfId="948"/>
    <cellStyle name="Normal 80 3 2" xfId="5209"/>
    <cellStyle name="Normal 80 3 3" xfId="5154"/>
    <cellStyle name="Normal 81" xfId="1567"/>
    <cellStyle name="Normal 81 2" xfId="1403"/>
    <cellStyle name="Normal 81 3" xfId="1268"/>
    <cellStyle name="Normal 81 3 2" xfId="5210"/>
    <cellStyle name="Normal 81 3 3" xfId="5155"/>
    <cellStyle name="Normal 82" xfId="1242"/>
    <cellStyle name="Normal 82 2" xfId="1241"/>
    <cellStyle name="Normal 82 3" xfId="1765"/>
    <cellStyle name="Normal 82 3 2" xfId="5211"/>
    <cellStyle name="Normal 82 3 3" xfId="5156"/>
    <cellStyle name="Normal 83" xfId="1372"/>
    <cellStyle name="Normal 83 2" xfId="1701"/>
    <cellStyle name="Normal 83 3" xfId="1093"/>
    <cellStyle name="Normal 83 3 2" xfId="5212"/>
    <cellStyle name="Normal 83 3 3" xfId="5157"/>
    <cellStyle name="Normal 84" xfId="1034"/>
    <cellStyle name="Normal 84 2" xfId="1232"/>
    <cellStyle name="Normal 84 3" xfId="1724"/>
    <cellStyle name="Normal 84 3 2" xfId="5213"/>
    <cellStyle name="Normal 84 3 3" xfId="5158"/>
    <cellStyle name="Normal 85" xfId="1601"/>
    <cellStyle name="Normal 85 2" xfId="1147"/>
    <cellStyle name="Normal 85 3" xfId="1632"/>
    <cellStyle name="Normal 85 3 2" xfId="5214"/>
    <cellStyle name="Normal 85 3 3" xfId="5159"/>
    <cellStyle name="Normal 86" xfId="1316"/>
    <cellStyle name="Normal 86 2" xfId="1283"/>
    <cellStyle name="Normal 86 3" xfId="1291"/>
    <cellStyle name="Normal 86 3 2" xfId="5215"/>
    <cellStyle name="Normal 86 3 3" xfId="5160"/>
    <cellStyle name="Normal 87" xfId="1670"/>
    <cellStyle name="Normal 87 2" xfId="1040"/>
    <cellStyle name="Normal 87 3" xfId="1433"/>
    <cellStyle name="Normal 87 3 2" xfId="5216"/>
    <cellStyle name="Normal 87 3 3" xfId="5161"/>
    <cellStyle name="Normal 88" xfId="1715"/>
    <cellStyle name="Normal 88 2" xfId="1503"/>
    <cellStyle name="Normal 88 3" xfId="1395"/>
    <cellStyle name="Normal 88 3 2" xfId="5217"/>
    <cellStyle name="Normal 88 3 3" xfId="5162"/>
    <cellStyle name="Normal 89" xfId="1727"/>
    <cellStyle name="Normal 89 2" xfId="1317"/>
    <cellStyle name="Normal 89 3" xfId="976"/>
    <cellStyle name="Normal 89 3 2" xfId="5218"/>
    <cellStyle name="Normal 89 3 3" xfId="5163"/>
    <cellStyle name="Normal 9" xfId="14"/>
    <cellStyle name="Normal 9 2" xfId="1604"/>
    <cellStyle name="Normal 9 2 2" xfId="4929"/>
    <cellStyle name="Normal 9 2 2 2" xfId="9233"/>
    <cellStyle name="Normal 9 2 3" xfId="7061"/>
    <cellStyle name="Normal 9 3" xfId="1140"/>
    <cellStyle name="Normal 9 4" xfId="2118"/>
    <cellStyle name="Normal 9 4 2" xfId="5334"/>
    <cellStyle name="Normal 9 4 3" xfId="4988"/>
    <cellStyle name="Normal 9 5" xfId="1052"/>
    <cellStyle name="Normal 9 5 2" xfId="10750"/>
    <cellStyle name="Normal 9 5 3" xfId="12198"/>
    <cellStyle name="Normal 9 6" xfId="3204"/>
    <cellStyle name="Normal 9 7" xfId="12009"/>
    <cellStyle name="Normal 90" xfId="1069"/>
    <cellStyle name="Normal 90 2" xfId="1000"/>
    <cellStyle name="Normal 90 3" xfId="1398"/>
    <cellStyle name="Normal 90 3 2" xfId="5219"/>
    <cellStyle name="Normal 90 3 3" xfId="5164"/>
    <cellStyle name="Normal 91" xfId="1382"/>
    <cellStyle name="Normal 91 2" xfId="1201"/>
    <cellStyle name="Normal 91 3" xfId="1243"/>
    <cellStyle name="Normal 91 3 2" xfId="5220"/>
    <cellStyle name="Normal 91 3 3" xfId="5165"/>
    <cellStyle name="Normal 92" xfId="1584"/>
    <cellStyle name="Normal 92 2" xfId="1716"/>
    <cellStyle name="Normal 92 3" xfId="1608"/>
    <cellStyle name="Normal 92 3 2" xfId="5221"/>
    <cellStyle name="Normal 92 3 3" xfId="5166"/>
    <cellStyle name="Normal 93" xfId="1473"/>
    <cellStyle name="Normal 93 2" xfId="1013"/>
    <cellStyle name="Normal 93 3" xfId="1184"/>
    <cellStyle name="Normal 93 3 2" xfId="5222"/>
    <cellStyle name="Normal 93 3 3" xfId="5167"/>
    <cellStyle name="Normal 94" xfId="1617"/>
    <cellStyle name="Normal 94 2" xfId="1566"/>
    <cellStyle name="Normal 94 3" xfId="1015"/>
    <cellStyle name="Normal 94 3 2" xfId="5223"/>
    <cellStyle name="Normal 94 3 3" xfId="5168"/>
    <cellStyle name="Normal 95" xfId="1735"/>
    <cellStyle name="Normal 95 2" xfId="941"/>
    <cellStyle name="Normal 95 3" xfId="1264"/>
    <cellStyle name="Normal 95 3 2" xfId="5224"/>
    <cellStyle name="Normal 95 3 3" xfId="5169"/>
    <cellStyle name="Normal 96" xfId="1730"/>
    <cellStyle name="Normal 96 2" xfId="1501"/>
    <cellStyle name="Normal 96 3" xfId="1260"/>
    <cellStyle name="Normal 96 3 2" xfId="5225"/>
    <cellStyle name="Normal 96 3 3" xfId="5170"/>
    <cellStyle name="Normal 97" xfId="1464"/>
    <cellStyle name="Normal 97 2" xfId="1025"/>
    <cellStyle name="Normal 97 2 2" xfId="5009"/>
    <cellStyle name="Normal 97 2 2 2" xfId="9270"/>
    <cellStyle name="Normal 97 2 3" xfId="7095"/>
    <cellStyle name="Normal 97 3" xfId="1230"/>
    <cellStyle name="Normal 97 3 2" xfId="1371"/>
    <cellStyle name="Normal 97 4" xfId="1731"/>
    <cellStyle name="Normal 97 4 2" xfId="5226"/>
    <cellStyle name="Normal 97 4 3" xfId="5171"/>
    <cellStyle name="Normal 97 5" xfId="1705"/>
    <cellStyle name="Normal 98" xfId="1250"/>
    <cellStyle name="Normal 98 2" xfId="1178"/>
    <cellStyle name="Normal 99" xfId="1502"/>
    <cellStyle name="Normal 99 2" xfId="967"/>
    <cellStyle name="Normal 99 2 2" xfId="5227"/>
    <cellStyle name="Normal 99 2 3" xfId="5172"/>
    <cellStyle name="Normal 99 3" xfId="1748"/>
    <cellStyle name="Note 10" xfId="1030"/>
    <cellStyle name="Note 11" xfId="1190"/>
    <cellStyle name="Note 12" xfId="1074"/>
    <cellStyle name="Note 12 2" xfId="3642"/>
    <cellStyle name="Note 12 2 2" xfId="11448"/>
    <cellStyle name="Note 12 2 3" xfId="12261"/>
    <cellStyle name="Note 12 3" xfId="4996"/>
    <cellStyle name="Note 12 3 2" xfId="9266"/>
    <cellStyle name="Note 12 4" xfId="7092"/>
    <cellStyle name="Note 13" xfId="5230"/>
    <cellStyle name="Note 13 2" xfId="7168"/>
    <cellStyle name="Note 14" xfId="4152"/>
    <cellStyle name="Note 14 2" xfId="8498"/>
    <cellStyle name="Note 15" xfId="6316"/>
    <cellStyle name="Note 16" xfId="11523"/>
    <cellStyle name="Note 2" xfId="85"/>
    <cellStyle name="Note 2 10" xfId="6330"/>
    <cellStyle name="Note 2 2" xfId="130"/>
    <cellStyle name="Note 2 2 2" xfId="1744"/>
    <cellStyle name="Note 2 2 2 2" xfId="1510"/>
    <cellStyle name="Note 2 2 2 3" xfId="1227"/>
    <cellStyle name="Note 2 2 2 4" xfId="10662"/>
    <cellStyle name="Note 2 2 2 5" xfId="10305"/>
    <cellStyle name="Note 2 2 2 6" xfId="12072"/>
    <cellStyle name="Note 2 2 3" xfId="1606"/>
    <cellStyle name="Note 2 2 3 2" xfId="1507"/>
    <cellStyle name="Note 2 2 3 2 2" xfId="940"/>
    <cellStyle name="Note 2 2 4" xfId="1308"/>
    <cellStyle name="Note 2 2 5" xfId="1039"/>
    <cellStyle name="Note 2 2 5 2" xfId="5280"/>
    <cellStyle name="Note 2 2 5 3" xfId="5102"/>
    <cellStyle name="Note 2 2 5 3 2" xfId="9305"/>
    <cellStyle name="Note 2 2 5 4" xfId="7136"/>
    <cellStyle name="Note 2 2 5 5" xfId="13574"/>
    <cellStyle name="Note 2 2 6" xfId="3206"/>
    <cellStyle name="Note 2 2 6 2" xfId="11500"/>
    <cellStyle name="Note 2 2 6 3" xfId="12023"/>
    <cellStyle name="Note 2 3" xfId="121"/>
    <cellStyle name="Note 2 3 2" xfId="1027"/>
    <cellStyle name="Note 2 3 3" xfId="1751"/>
    <cellStyle name="Note 2 3 3 2" xfId="5326"/>
    <cellStyle name="Note 2 3 3 3" xfId="5108"/>
    <cellStyle name="Note 2 3 3 3 2" xfId="9308"/>
    <cellStyle name="Note 2 3 3 4" xfId="7141"/>
    <cellStyle name="Note 2 3 3 5" xfId="10455"/>
    <cellStyle name="Note 2 3 4" xfId="3207"/>
    <cellStyle name="Note 2 3 4 2" xfId="12171"/>
    <cellStyle name="Note 2 3 4 3" xfId="11130"/>
    <cellStyle name="Note 2 4" xfId="233"/>
    <cellStyle name="Note 2 4 2" xfId="336"/>
    <cellStyle name="Note 2 4 2 10" xfId="6414"/>
    <cellStyle name="Note 2 4 2 11" xfId="11497"/>
    <cellStyle name="Note 2 4 2 2" xfId="451"/>
    <cellStyle name="Note 2 4 2 2 2" xfId="688"/>
    <cellStyle name="Note 2 4 2 2 2 2" xfId="3610"/>
    <cellStyle name="Note 2 4 2 2 2 3" xfId="4591"/>
    <cellStyle name="Note 2 4 2 2 2 3 2" xfId="8937"/>
    <cellStyle name="Note 2 4 2 2 2 4" xfId="6766"/>
    <cellStyle name="Note 2 4 2 2 3" xfId="931"/>
    <cellStyle name="Note 2 4 2 2 3 2" xfId="3444"/>
    <cellStyle name="Note 2 4 2 2 3 3" xfId="4825"/>
    <cellStyle name="Note 2 4 2 2 3 3 2" xfId="9171"/>
    <cellStyle name="Note 2 4 2 2 3 4" xfId="7000"/>
    <cellStyle name="Note 2 4 2 2 4" xfId="3698"/>
    <cellStyle name="Note 2 4 2 2 5" xfId="4354"/>
    <cellStyle name="Note 2 4 2 2 5 2" xfId="8700"/>
    <cellStyle name="Note 2 4 2 2 6" xfId="6529"/>
    <cellStyle name="Note 2 4 2 3" xfId="573"/>
    <cellStyle name="Note 2 4 2 3 2" xfId="3976"/>
    <cellStyle name="Note 2 4 2 3 3" xfId="4476"/>
    <cellStyle name="Note 2 4 2 3 3 2" xfId="8822"/>
    <cellStyle name="Note 2 4 2 3 4" xfId="6651"/>
    <cellStyle name="Note 2 4 2 4" xfId="930"/>
    <cellStyle name="Note 2 4 2 4 2" xfId="3338"/>
    <cellStyle name="Note 2 4 2 4 3" xfId="4824"/>
    <cellStyle name="Note 2 4 2 4 3 2" xfId="9170"/>
    <cellStyle name="Note 2 4 2 4 4" xfId="6999"/>
    <cellStyle name="Note 2 4 2 5" xfId="2243"/>
    <cellStyle name="Note 2 4 2 5 2" xfId="3592"/>
    <cellStyle name="Note 2 4 2 5 3" xfId="5454"/>
    <cellStyle name="Note 2 4 2 5 3 2" xfId="7283"/>
    <cellStyle name="Note 2 4 2 5 4" xfId="4962"/>
    <cellStyle name="Note 2 4 2 6" xfId="1261"/>
    <cellStyle name="Note 2 4 2 7" xfId="3209"/>
    <cellStyle name="Note 2 4 2 8" xfId="3607"/>
    <cellStyle name="Note 2 4 2 9" xfId="4239"/>
    <cellStyle name="Note 2 4 2 9 2" xfId="8585"/>
    <cellStyle name="Note 2 4 3" xfId="395"/>
    <cellStyle name="Note 2 4 3 2" xfId="632"/>
    <cellStyle name="Note 2 4 3 2 2" xfId="3373"/>
    <cellStyle name="Note 2 4 3 2 3" xfId="4535"/>
    <cellStyle name="Note 2 4 3 2 3 2" xfId="8881"/>
    <cellStyle name="Note 2 4 3 2 4" xfId="6710"/>
    <cellStyle name="Note 2 4 3 3" xfId="932"/>
    <cellStyle name="Note 2 4 3 3 2" xfId="3427"/>
    <cellStyle name="Note 2 4 3 3 3" xfId="4826"/>
    <cellStyle name="Note 2 4 3 3 3 2" xfId="9172"/>
    <cellStyle name="Note 2 4 3 3 4" xfId="7001"/>
    <cellStyle name="Note 2 4 3 4" xfId="3321"/>
    <cellStyle name="Note 2 4 3 5" xfId="4298"/>
    <cellStyle name="Note 2 4 3 5 2" xfId="8644"/>
    <cellStyle name="Note 2 4 3 6" xfId="6473"/>
    <cellStyle name="Note 2 4 3 7" xfId="13576"/>
    <cellStyle name="Note 2 4 3 8" xfId="10283"/>
    <cellStyle name="Note 2 4 4" xfId="278"/>
    <cellStyle name="Note 2 4 4 2" xfId="517"/>
    <cellStyle name="Note 2 4 4 2 2" xfId="3772"/>
    <cellStyle name="Note 2 4 4 2 3" xfId="4420"/>
    <cellStyle name="Note 2 4 4 2 3 2" xfId="8766"/>
    <cellStyle name="Note 2 4 4 2 4" xfId="6595"/>
    <cellStyle name="Note 2 4 4 3" xfId="933"/>
    <cellStyle name="Note 2 4 4 3 2" xfId="3795"/>
    <cellStyle name="Note 2 4 4 3 3" xfId="4827"/>
    <cellStyle name="Note 2 4 4 3 3 2" xfId="9173"/>
    <cellStyle name="Note 2 4 4 3 4" xfId="7002"/>
    <cellStyle name="Note 2 4 4 4" xfId="3760"/>
    <cellStyle name="Note 2 4 4 5" xfId="4183"/>
    <cellStyle name="Note 2 4 4 5 2" xfId="8529"/>
    <cellStyle name="Note 2 4 4 6" xfId="6358"/>
    <cellStyle name="Note 2 4 5" xfId="2196"/>
    <cellStyle name="Note 2 4 5 2" xfId="3728"/>
    <cellStyle name="Note 2 4 5 3" xfId="5408"/>
    <cellStyle name="Note 2 4 5 4" xfId="5008"/>
    <cellStyle name="Note 2 4 6" xfId="1258"/>
    <cellStyle name="Note 2 4 7" xfId="3208"/>
    <cellStyle name="Note 2 4 8" xfId="3692"/>
    <cellStyle name="Note 2 4 9" xfId="12242"/>
    <cellStyle name="Note 2 5" xfId="308"/>
    <cellStyle name="Note 2 5 10" xfId="11925"/>
    <cellStyle name="Note 2 5 2" xfId="423"/>
    <cellStyle name="Note 2 5 2 2" xfId="660"/>
    <cellStyle name="Note 2 5 2 2 2" xfId="3455"/>
    <cellStyle name="Note 2 5 2 2 3" xfId="4563"/>
    <cellStyle name="Note 2 5 2 2 3 2" xfId="8909"/>
    <cellStyle name="Note 2 5 2 2 4" xfId="6738"/>
    <cellStyle name="Note 2 5 2 3" xfId="935"/>
    <cellStyle name="Note 2 5 2 3 2" xfId="4026"/>
    <cellStyle name="Note 2 5 2 3 3" xfId="4829"/>
    <cellStyle name="Note 2 5 2 3 3 2" xfId="9175"/>
    <cellStyle name="Note 2 5 2 3 4" xfId="7004"/>
    <cellStyle name="Note 2 5 2 4" xfId="3895"/>
    <cellStyle name="Note 2 5 2 5" xfId="4326"/>
    <cellStyle name="Note 2 5 2 5 2" xfId="8672"/>
    <cellStyle name="Note 2 5 2 6" xfId="6501"/>
    <cellStyle name="Note 2 5 3" xfId="545"/>
    <cellStyle name="Note 2 5 3 2" xfId="3867"/>
    <cellStyle name="Note 2 5 3 3" xfId="4448"/>
    <cellStyle name="Note 2 5 3 3 2" xfId="8794"/>
    <cellStyle name="Note 2 5 3 4" xfId="6623"/>
    <cellStyle name="Note 2 5 4" xfId="934"/>
    <cellStyle name="Note 2 5 4 2" xfId="3790"/>
    <cellStyle name="Note 2 5 4 3" xfId="4828"/>
    <cellStyle name="Note 2 5 4 3 2" xfId="9174"/>
    <cellStyle name="Note 2 5 4 4" xfId="7003"/>
    <cellStyle name="Note 2 5 5" xfId="2230"/>
    <cellStyle name="Note 2 5 5 2" xfId="3687"/>
    <cellStyle name="Note 2 5 5 3" xfId="5441"/>
    <cellStyle name="Note 2 5 5 3 2" xfId="7270"/>
    <cellStyle name="Note 2 5 6" xfId="1425"/>
    <cellStyle name="Note 2 5 7" xfId="3210"/>
    <cellStyle name="Note 2 5 8" xfId="4211"/>
    <cellStyle name="Note 2 5 8 2" xfId="8557"/>
    <cellStyle name="Note 2 5 9" xfId="6386"/>
    <cellStyle name="Note 2 6" xfId="368"/>
    <cellStyle name="Note 2 6 2" xfId="605"/>
    <cellStyle name="Note 2 6 2 2" xfId="3534"/>
    <cellStyle name="Note 2 6 2 3" xfId="4508"/>
    <cellStyle name="Note 2 6 2 3 2" xfId="8854"/>
    <cellStyle name="Note 2 6 2 4" xfId="6683"/>
    <cellStyle name="Note 2 6 3" xfId="936"/>
    <cellStyle name="Note 2 6 3 2" xfId="3613"/>
    <cellStyle name="Note 2 6 3 3" xfId="4830"/>
    <cellStyle name="Note 2 6 3 3 2" xfId="9176"/>
    <cellStyle name="Note 2 6 3 4" xfId="7005"/>
    <cellStyle name="Note 2 6 4" xfId="2257"/>
    <cellStyle name="Note 2 6 4 2" xfId="3468"/>
    <cellStyle name="Note 2 6 4 3" xfId="5468"/>
    <cellStyle name="Note 2 6 4 3 2" xfId="7297"/>
    <cellStyle name="Note 2 6 5" xfId="1214"/>
    <cellStyle name="Note 2 6 6" xfId="3205"/>
    <cellStyle name="Note 2 6 7" xfId="4271"/>
    <cellStyle name="Note 2 6 7 2" xfId="8617"/>
    <cellStyle name="Note 2 6 8" xfId="6446"/>
    <cellStyle name="Note 2 6 9" xfId="12134"/>
    <cellStyle name="Note 2 7" xfId="489"/>
    <cellStyle name="Note 2 7 2" xfId="3704"/>
    <cellStyle name="Note 2 7 2 2" xfId="11950"/>
    <cellStyle name="Note 2 7 2 3" xfId="10447"/>
    <cellStyle name="Note 2 7 3" xfId="4392"/>
    <cellStyle name="Note 2 7 3 2" xfId="8738"/>
    <cellStyle name="Note 2 7 4" xfId="6567"/>
    <cellStyle name="Note 2 8" xfId="929"/>
    <cellStyle name="Note 2 8 2" xfId="3618"/>
    <cellStyle name="Note 2 8 3" xfId="4823"/>
    <cellStyle name="Note 2 8 3 2" xfId="9169"/>
    <cellStyle name="Note 2 8 4" xfId="6998"/>
    <cellStyle name="Note 2 9" xfId="4154"/>
    <cellStyle name="Note 2 9 2" xfId="8500"/>
    <cellStyle name="Note 3" xfId="176"/>
    <cellStyle name="Note 3 10" xfId="11104"/>
    <cellStyle name="Note 3 2" xfId="1545"/>
    <cellStyle name="Note 3 2 2" xfId="1663"/>
    <cellStyle name="Note 3 2 3" xfId="5110"/>
    <cellStyle name="Note 3 2 3 2" xfId="7143"/>
    <cellStyle name="Note 3 3" xfId="1496"/>
    <cellStyle name="Note 3 3 2" xfId="1278"/>
    <cellStyle name="Note 3 3 2 2" xfId="1023"/>
    <cellStyle name="Note 3 4" xfId="1090"/>
    <cellStyle name="Note 3 5" xfId="1060"/>
    <cellStyle name="Note 3 5 2" xfId="1573"/>
    <cellStyle name="Note 3 6" xfId="1558"/>
    <cellStyle name="Note 3 7" xfId="2158"/>
    <cellStyle name="Note 3 7 2" xfId="5372"/>
    <cellStyle name="Note 3 7 3" xfId="5077"/>
    <cellStyle name="Note 3 7 3 2" xfId="9297"/>
    <cellStyle name="Note 3 7 4" xfId="7121"/>
    <cellStyle name="Note 3 8" xfId="1479"/>
    <cellStyle name="Note 3 9" xfId="3211"/>
    <cellStyle name="Note 4" xfId="70"/>
    <cellStyle name="Note 4 10" xfId="11998"/>
    <cellStyle name="Note 4 2" xfId="487"/>
    <cellStyle name="Note 4 2 2" xfId="2297"/>
    <cellStyle name="Note 4 2 2 2" xfId="3683"/>
    <cellStyle name="Note 4 2 2 3" xfId="5112"/>
    <cellStyle name="Note 4 2 2 3 2" xfId="9309"/>
    <cellStyle name="Note 4 2 2 4" xfId="7144"/>
    <cellStyle name="Note 4 2 3" xfId="1773"/>
    <cellStyle name="Note 4 2 4" xfId="3213"/>
    <cellStyle name="Note 4 2 5" xfId="4390"/>
    <cellStyle name="Note 4 2 5 2" xfId="8736"/>
    <cellStyle name="Note 4 2 6" xfId="6565"/>
    <cellStyle name="Note 4 2 7" xfId="10222"/>
    <cellStyle name="Note 4 3" xfId="937"/>
    <cellStyle name="Note 4 3 2" xfId="2353"/>
    <cellStyle name="Note 4 3 2 2" xfId="3462"/>
    <cellStyle name="Note 4 3 2 3" xfId="5557"/>
    <cellStyle name="Note 4 3 2 3 2" xfId="7378"/>
    <cellStyle name="Note 4 3 3" xfId="1774"/>
    <cellStyle name="Note 4 3 4" xfId="3214"/>
    <cellStyle name="Note 4 3 5" xfId="4831"/>
    <cellStyle name="Note 4 3 5 2" xfId="9177"/>
    <cellStyle name="Note 4 3 6" xfId="7006"/>
    <cellStyle name="Note 4 3 7" xfId="11149"/>
    <cellStyle name="Note 4 4" xfId="1775"/>
    <cellStyle name="Note 4 5" xfId="2286"/>
    <cellStyle name="Note 4 5 2" xfId="3405"/>
    <cellStyle name="Note 4 5 3" xfId="5080"/>
    <cellStyle name="Note 4 5 3 2" xfId="9298"/>
    <cellStyle name="Note 4 5 4" xfId="7123"/>
    <cellStyle name="Note 4 6" xfId="963"/>
    <cellStyle name="Note 4 7" xfId="3212"/>
    <cellStyle name="Note 4 8" xfId="4367"/>
    <cellStyle name="Note 4 8 2" xfId="8713"/>
    <cellStyle name="Note 4 9" xfId="6542"/>
    <cellStyle name="Note 5" xfId="1776"/>
    <cellStyle name="Note 5 2" xfId="1777"/>
    <cellStyle name="Note 5 2 2" xfId="1778"/>
    <cellStyle name="Note 5 2 3" xfId="5126"/>
    <cellStyle name="Note 5 2 3 2" xfId="7158"/>
    <cellStyle name="Note 5 3" xfId="1779"/>
    <cellStyle name="Note 5 3 2" xfId="1780"/>
    <cellStyle name="Note 5 3 3" xfId="1781"/>
    <cellStyle name="Note 5 4" xfId="1782"/>
    <cellStyle name="Note 5 5" xfId="5087"/>
    <cellStyle name="Note 5 5 2" xfId="7130"/>
    <cellStyle name="Note 6" xfId="1783"/>
    <cellStyle name="Note 6 2" xfId="5089"/>
    <cellStyle name="Note 6 2 2" xfId="7131"/>
    <cellStyle name="Note 7" xfId="1784"/>
    <cellStyle name="Note 7 2" xfId="5094"/>
    <cellStyle name="Note 7 2 2" xfId="7134"/>
    <cellStyle name="Note 8" xfId="1785"/>
    <cellStyle name="Note 8 2" xfId="5105"/>
    <cellStyle name="Note 8 2 2" xfId="7139"/>
    <cellStyle name="Note 9" xfId="1786"/>
    <cellStyle name="Output" xfId="4120" builtinId="21" customBuiltin="1"/>
    <cellStyle name="Output 2" xfId="135"/>
    <cellStyle name="Output 2 2" xfId="234"/>
    <cellStyle name="Output 2 2 2" xfId="3680"/>
    <cellStyle name="Output 3" xfId="25"/>
    <cellStyle name="Output 3 2" xfId="3777"/>
    <cellStyle name="Output 4" xfId="3665"/>
    <cellStyle name="Output 5" xfId="11518"/>
    <cellStyle name="Output 6" xfId="10656"/>
    <cellStyle name="Output 7" xfId="10387"/>
    <cellStyle name="Percent (0)" xfId="1787"/>
    <cellStyle name="Percent 10" xfId="1788"/>
    <cellStyle name="Percent 100" xfId="2119"/>
    <cellStyle name="Percent 100 2" xfId="3842"/>
    <cellStyle name="Percent 100 3" xfId="5335"/>
    <cellStyle name="Percent 100 3 2" xfId="9387"/>
    <cellStyle name="Percent 100 4" xfId="7238"/>
    <cellStyle name="Percent 101" xfId="2114"/>
    <cellStyle name="Percent 101 2" xfId="3344"/>
    <cellStyle name="Percent 101 3" xfId="5330"/>
    <cellStyle name="Percent 101 3 2" xfId="9384"/>
    <cellStyle name="Percent 101 4" xfId="7235"/>
    <cellStyle name="Percent 102" xfId="2358"/>
    <cellStyle name="Percent 102 2" xfId="3309"/>
    <cellStyle name="Percent 102 3" xfId="5561"/>
    <cellStyle name="Percent 102 3 2" xfId="9424"/>
    <cellStyle name="Percent 102 4" xfId="7382"/>
    <cellStyle name="Percent 103" xfId="2381"/>
    <cellStyle name="Percent 103 2" xfId="3622"/>
    <cellStyle name="Percent 103 3" xfId="5582"/>
    <cellStyle name="Percent 103 3 2" xfId="9445"/>
    <cellStyle name="Percent 103 4" xfId="7403"/>
    <cellStyle name="Percent 104" xfId="2407"/>
    <cellStyle name="Percent 104 2" xfId="3710"/>
    <cellStyle name="Percent 104 3" xfId="5606"/>
    <cellStyle name="Percent 104 3 2" xfId="9469"/>
    <cellStyle name="Percent 104 4" xfId="7426"/>
    <cellStyle name="Percent 105" xfId="2380"/>
    <cellStyle name="Percent 105 2" xfId="3826"/>
    <cellStyle name="Percent 105 3" xfId="5581"/>
    <cellStyle name="Percent 105 3 2" xfId="9444"/>
    <cellStyle name="Percent 105 4" xfId="7402"/>
    <cellStyle name="Percent 106" xfId="2384"/>
    <cellStyle name="Percent 106 2" xfId="3409"/>
    <cellStyle name="Percent 106 3" xfId="5584"/>
    <cellStyle name="Percent 106 3 2" xfId="9447"/>
    <cellStyle name="Percent 106 4" xfId="7405"/>
    <cellStyle name="Percent 107" xfId="2147"/>
    <cellStyle name="Percent 107 2" xfId="3693"/>
    <cellStyle name="Percent 107 3" xfId="5362"/>
    <cellStyle name="Percent 107 3 2" xfId="9395"/>
    <cellStyle name="Percent 107 4" xfId="7248"/>
    <cellStyle name="Percent 108" xfId="2379"/>
    <cellStyle name="Percent 108 2" xfId="3870"/>
    <cellStyle name="Percent 108 3" xfId="5580"/>
    <cellStyle name="Percent 108 3 2" xfId="9443"/>
    <cellStyle name="Percent 108 4" xfId="7401"/>
    <cellStyle name="Percent 109" xfId="2386"/>
    <cellStyle name="Percent 109 2" xfId="3943"/>
    <cellStyle name="Percent 109 3" xfId="5586"/>
    <cellStyle name="Percent 109 3 2" xfId="9449"/>
    <cellStyle name="Percent 109 4" xfId="7407"/>
    <cellStyle name="Percent 11" xfId="1789"/>
    <cellStyle name="Percent 110" xfId="2369"/>
    <cellStyle name="Percent 110 2" xfId="3734"/>
    <cellStyle name="Percent 110 3" xfId="5572"/>
    <cellStyle name="Percent 110 3 2" xfId="9435"/>
    <cellStyle name="Percent 110 4" xfId="7393"/>
    <cellStyle name="Percent 111" xfId="2390"/>
    <cellStyle name="Percent 111 2" xfId="3434"/>
    <cellStyle name="Percent 111 3" xfId="5590"/>
    <cellStyle name="Percent 111 3 2" xfId="9453"/>
    <cellStyle name="Percent 111 4" xfId="7411"/>
    <cellStyle name="Percent 112" xfId="2393"/>
    <cellStyle name="Percent 112 2" xfId="3779"/>
    <cellStyle name="Percent 112 3" xfId="5592"/>
    <cellStyle name="Percent 112 3 2" xfId="9455"/>
    <cellStyle name="Percent 112 4" xfId="7413"/>
    <cellStyle name="Percent 113" xfId="2388"/>
    <cellStyle name="Percent 113 2" xfId="3878"/>
    <cellStyle name="Percent 113 3" xfId="5588"/>
    <cellStyle name="Percent 113 3 2" xfId="9451"/>
    <cellStyle name="Percent 113 4" xfId="7409"/>
    <cellStyle name="Percent 114" xfId="2356"/>
    <cellStyle name="Percent 114 2" xfId="3532"/>
    <cellStyle name="Percent 114 3" xfId="5559"/>
    <cellStyle name="Percent 114 3 2" xfId="9422"/>
    <cellStyle name="Percent 114 4" xfId="7380"/>
    <cellStyle name="Percent 115" xfId="2259"/>
    <cellStyle name="Percent 115 2" xfId="3719"/>
    <cellStyle name="Percent 115 3" xfId="5470"/>
    <cellStyle name="Percent 115 3 2" xfId="9406"/>
    <cellStyle name="Percent 115 4" xfId="7299"/>
    <cellStyle name="Percent 116" xfId="2162"/>
    <cellStyle name="Percent 116 2" xfId="3953"/>
    <cellStyle name="Percent 116 3" xfId="5376"/>
    <cellStyle name="Percent 116 3 2" xfId="9397"/>
    <cellStyle name="Percent 116 4" xfId="7250"/>
    <cellStyle name="Percent 117" xfId="2416"/>
    <cellStyle name="Percent 117 2" xfId="3440"/>
    <cellStyle name="Percent 117 3" xfId="5614"/>
    <cellStyle name="Percent 117 3 2" xfId="9477"/>
    <cellStyle name="Percent 117 4" xfId="7434"/>
    <cellStyle name="Percent 118" xfId="2397"/>
    <cellStyle name="Percent 118 2" xfId="3571"/>
    <cellStyle name="Percent 118 3" xfId="5596"/>
    <cellStyle name="Percent 118 3 2" xfId="9459"/>
    <cellStyle name="Percent 118 4" xfId="7416"/>
    <cellStyle name="Percent 119" xfId="2367"/>
    <cellStyle name="Percent 119 2" xfId="3792"/>
    <cellStyle name="Percent 119 3" xfId="5570"/>
    <cellStyle name="Percent 119 3 2" xfId="9433"/>
    <cellStyle name="Percent 119 4" xfId="7391"/>
    <cellStyle name="Percent 12" xfId="1790"/>
    <cellStyle name="Percent 120" xfId="2409"/>
    <cellStyle name="Percent 120 2" xfId="3566"/>
    <cellStyle name="Percent 120 3" xfId="5608"/>
    <cellStyle name="Percent 120 3 2" xfId="9471"/>
    <cellStyle name="Percent 120 4" xfId="7428"/>
    <cellStyle name="Percent 121" xfId="2395"/>
    <cellStyle name="Percent 121 2" xfId="3998"/>
    <cellStyle name="Percent 121 3" xfId="5594"/>
    <cellStyle name="Percent 121 3 2" xfId="9457"/>
    <cellStyle name="Percent 121 4" xfId="7414"/>
    <cellStyle name="Percent 122" xfId="2406"/>
    <cellStyle name="Percent 122 2" xfId="3645"/>
    <cellStyle name="Percent 122 3" xfId="5605"/>
    <cellStyle name="Percent 122 3 2" xfId="9468"/>
    <cellStyle name="Percent 122 4" xfId="7425"/>
    <cellStyle name="Percent 123" xfId="2360"/>
    <cellStyle name="Percent 123 2" xfId="3914"/>
    <cellStyle name="Percent 123 3" xfId="5563"/>
    <cellStyle name="Percent 123 3 2" xfId="9426"/>
    <cellStyle name="Percent 123 4" xfId="7384"/>
    <cellStyle name="Percent 124" xfId="2413"/>
    <cellStyle name="Percent 124 2" xfId="3596"/>
    <cellStyle name="Percent 124 3" xfId="5612"/>
    <cellStyle name="Percent 124 3 2" xfId="9475"/>
    <cellStyle name="Percent 124 4" xfId="7432"/>
    <cellStyle name="Percent 125" xfId="2362"/>
    <cellStyle name="Percent 125 2" xfId="3554"/>
    <cellStyle name="Percent 125 3" xfId="5565"/>
    <cellStyle name="Percent 125 3 2" xfId="9428"/>
    <cellStyle name="Percent 125 4" xfId="7386"/>
    <cellStyle name="Percent 126" xfId="2376"/>
    <cellStyle name="Percent 126 2" xfId="4013"/>
    <cellStyle name="Percent 126 3" xfId="5577"/>
    <cellStyle name="Percent 126 3 2" xfId="9440"/>
    <cellStyle name="Percent 126 4" xfId="7398"/>
    <cellStyle name="Percent 127" xfId="2419"/>
    <cellStyle name="Percent 127 2" xfId="3995"/>
    <cellStyle name="Percent 127 3" xfId="5616"/>
    <cellStyle name="Percent 127 3 2" xfId="9479"/>
    <cellStyle name="Percent 127 4" xfId="7436"/>
    <cellStyle name="Percent 128" xfId="2418"/>
    <cellStyle name="Percent 128 2" xfId="3526"/>
    <cellStyle name="Percent 128 3" xfId="5615"/>
    <cellStyle name="Percent 128 3 2" xfId="9478"/>
    <cellStyle name="Percent 128 4" xfId="7435"/>
    <cellStyle name="Percent 129" xfId="2415"/>
    <cellStyle name="Percent 13" xfId="1791"/>
    <cellStyle name="Percent 13 2" xfId="1792"/>
    <cellStyle name="Percent 130" xfId="2392"/>
    <cellStyle name="Percent 131" xfId="2420"/>
    <cellStyle name="Percent 132" xfId="2440"/>
    <cellStyle name="Percent 133" xfId="2471"/>
    <cellStyle name="Percent 134" xfId="2479"/>
    <cellStyle name="Percent 135" xfId="2192"/>
    <cellStyle name="Percent 136" xfId="2432"/>
    <cellStyle name="Percent 137" xfId="2434"/>
    <cellStyle name="Percent 138" xfId="2481"/>
    <cellStyle name="Percent 139" xfId="2477"/>
    <cellStyle name="Percent 14" xfId="1793"/>
    <cellStyle name="Percent 14 2" xfId="1794"/>
    <cellStyle name="Percent 140" xfId="2278"/>
    <cellStyle name="Percent 140 2" xfId="3666"/>
    <cellStyle name="Percent 140 3" xfId="5488"/>
    <cellStyle name="Percent 140 3 2" xfId="9410"/>
    <cellStyle name="Percent 140 4" xfId="7317"/>
    <cellStyle name="Percent 141" xfId="2506"/>
    <cellStyle name="Percent 142" xfId="2514"/>
    <cellStyle name="Percent 143" xfId="2486"/>
    <cellStyle name="Percent 143 2" xfId="3549"/>
    <cellStyle name="Percent 143 3" xfId="5653"/>
    <cellStyle name="Percent 143 3 2" xfId="9516"/>
    <cellStyle name="Percent 143 4" xfId="7473"/>
    <cellStyle name="Percent 144" xfId="2452"/>
    <cellStyle name="Percent 144 2" xfId="3999"/>
    <cellStyle name="Percent 144 3" xfId="5634"/>
    <cellStyle name="Percent 144 3 2" xfId="9497"/>
    <cellStyle name="Percent 144 4" xfId="7454"/>
    <cellStyle name="Percent 145" xfId="2323"/>
    <cellStyle name="Percent 145 2" xfId="3691"/>
    <cellStyle name="Percent 145 3" xfId="5528"/>
    <cellStyle name="Percent 145 3 2" xfId="9415"/>
    <cellStyle name="Percent 145 4" xfId="7354"/>
    <cellStyle name="Percent 146" xfId="2491"/>
    <cellStyle name="Percent 146 2" xfId="3996"/>
    <cellStyle name="Percent 146 3" xfId="5658"/>
    <cellStyle name="Percent 146 3 2" xfId="9521"/>
    <cellStyle name="Percent 146 4" xfId="7478"/>
    <cellStyle name="Percent 147" xfId="2495"/>
    <cellStyle name="Percent 147 2" xfId="3339"/>
    <cellStyle name="Percent 147 3" xfId="5662"/>
    <cellStyle name="Percent 147 3 2" xfId="9525"/>
    <cellStyle name="Percent 147 4" xfId="7482"/>
    <cellStyle name="Percent 148" xfId="2439"/>
    <cellStyle name="Percent 148 2" xfId="3624"/>
    <cellStyle name="Percent 148 3" xfId="5626"/>
    <cellStyle name="Percent 148 3 2" xfId="9489"/>
    <cellStyle name="Percent 148 4" xfId="7446"/>
    <cellStyle name="Percent 149" xfId="2498"/>
    <cellStyle name="Percent 149 2" xfId="3968"/>
    <cellStyle name="Percent 149 3" xfId="5665"/>
    <cellStyle name="Percent 149 3 2" xfId="9528"/>
    <cellStyle name="Percent 149 4" xfId="7485"/>
    <cellStyle name="Percent 15" xfId="1795"/>
    <cellStyle name="Percent 15 2" xfId="1796"/>
    <cellStyle name="Percent 15 2 2" xfId="1797"/>
    <cellStyle name="Percent 150" xfId="2508"/>
    <cellStyle name="Percent 150 2" xfId="3576"/>
    <cellStyle name="Percent 150 3" xfId="5674"/>
    <cellStyle name="Percent 150 3 2" xfId="9537"/>
    <cellStyle name="Percent 150 4" xfId="7494"/>
    <cellStyle name="Percent 151" xfId="2466"/>
    <cellStyle name="Percent 151 2" xfId="3367"/>
    <cellStyle name="Percent 151 3" xfId="5646"/>
    <cellStyle name="Percent 151 3 2" xfId="9509"/>
    <cellStyle name="Percent 151 4" xfId="7466"/>
    <cellStyle name="Percent 152" xfId="2493"/>
    <cellStyle name="Percent 152 2" xfId="3512"/>
    <cellStyle name="Percent 152 3" xfId="5660"/>
    <cellStyle name="Percent 152 3 2" xfId="9523"/>
    <cellStyle name="Percent 152 4" xfId="7480"/>
    <cellStyle name="Percent 153" xfId="2488"/>
    <cellStyle name="Percent 153 2" xfId="3485"/>
    <cellStyle name="Percent 153 3" xfId="5655"/>
    <cellStyle name="Percent 153 3 2" xfId="9518"/>
    <cellStyle name="Percent 153 4" xfId="7475"/>
    <cellStyle name="Percent 154" xfId="2435"/>
    <cellStyle name="Percent 154 2" xfId="4011"/>
    <cellStyle name="Percent 154 3" xfId="5623"/>
    <cellStyle name="Percent 154 3 2" xfId="9486"/>
    <cellStyle name="Percent 154 4" xfId="7443"/>
    <cellStyle name="Percent 155" xfId="2462"/>
    <cellStyle name="Percent 155 2" xfId="3518"/>
    <cellStyle name="Percent 155 3" xfId="5642"/>
    <cellStyle name="Percent 155 3 2" xfId="9505"/>
    <cellStyle name="Percent 155 4" xfId="7462"/>
    <cellStyle name="Percent 156" xfId="2425"/>
    <cellStyle name="Percent 156 2" xfId="3356"/>
    <cellStyle name="Percent 156 3" xfId="5619"/>
    <cellStyle name="Percent 156 3 2" xfId="9482"/>
    <cellStyle name="Percent 156 4" xfId="7439"/>
    <cellStyle name="Percent 157" xfId="1380"/>
    <cellStyle name="Percent 157 2" xfId="3843"/>
    <cellStyle name="Percent 157 3" xfId="5305"/>
    <cellStyle name="Percent 157 3 2" xfId="9368"/>
    <cellStyle name="Percent 157 4" xfId="7215"/>
    <cellStyle name="Percent 158" xfId="2444"/>
    <cellStyle name="Percent 158 2" xfId="4010"/>
    <cellStyle name="Percent 158 3" xfId="5629"/>
    <cellStyle name="Percent 158 3 2" xfId="9492"/>
    <cellStyle name="Percent 158 4" xfId="7449"/>
    <cellStyle name="Percent 159" xfId="2511"/>
    <cellStyle name="Percent 159 2" xfId="3611"/>
    <cellStyle name="Percent 159 3" xfId="5677"/>
    <cellStyle name="Percent 159 3 2" xfId="9540"/>
    <cellStyle name="Percent 159 4" xfId="7497"/>
    <cellStyle name="Percent 16" xfId="1798"/>
    <cellStyle name="Percent 16 2" xfId="1799"/>
    <cellStyle name="Percent 16 2 2" xfId="1800"/>
    <cellStyle name="Percent 160" xfId="2338"/>
    <cellStyle name="Percent 160 2" xfId="3670"/>
    <cellStyle name="Percent 160 3" xfId="5543"/>
    <cellStyle name="Percent 160 3 2" xfId="9417"/>
    <cellStyle name="Percent 160 4" xfId="7364"/>
    <cellStyle name="Percent 161" xfId="2467"/>
    <cellStyle name="Percent 161 2" xfId="3535"/>
    <cellStyle name="Percent 161 3" xfId="5647"/>
    <cellStyle name="Percent 161 3 2" xfId="9510"/>
    <cellStyle name="Percent 161 4" xfId="7467"/>
    <cellStyle name="Percent 162" xfId="2459"/>
    <cellStyle name="Percent 162 2" xfId="3705"/>
    <cellStyle name="Percent 162 3" xfId="5639"/>
    <cellStyle name="Percent 162 3 2" xfId="9502"/>
    <cellStyle name="Percent 162 4" xfId="7459"/>
    <cellStyle name="Percent 163" xfId="2320"/>
    <cellStyle name="Percent 163 2" xfId="3515"/>
    <cellStyle name="Percent 163 3" xfId="5525"/>
    <cellStyle name="Percent 163 3 2" xfId="9413"/>
    <cellStyle name="Percent 163 4" xfId="7351"/>
    <cellStyle name="Percent 164" xfId="2436"/>
    <cellStyle name="Percent 164 2" xfId="3325"/>
    <cellStyle name="Percent 164 3" xfId="5624"/>
    <cellStyle name="Percent 164 3 2" xfId="9487"/>
    <cellStyle name="Percent 164 4" xfId="7444"/>
    <cellStyle name="Percent 165" xfId="2448"/>
    <cellStyle name="Percent 165 2" xfId="3330"/>
    <cellStyle name="Percent 165 3" xfId="5631"/>
    <cellStyle name="Percent 165 3 2" xfId="9494"/>
    <cellStyle name="Percent 165 4" xfId="7451"/>
    <cellStyle name="Percent 166" xfId="2461"/>
    <cellStyle name="Percent 166 2" xfId="3776"/>
    <cellStyle name="Percent 166 3" xfId="5641"/>
    <cellStyle name="Percent 166 3 2" xfId="9504"/>
    <cellStyle name="Percent 166 4" xfId="7461"/>
    <cellStyle name="Percent 167" xfId="2449"/>
    <cellStyle name="Percent 167 2" xfId="3551"/>
    <cellStyle name="Percent 167 3" xfId="5632"/>
    <cellStyle name="Percent 167 3 2" xfId="9495"/>
    <cellStyle name="Percent 167 4" xfId="7452"/>
    <cellStyle name="Percent 168" xfId="1006"/>
    <cellStyle name="Percent 168 2" xfId="4067"/>
    <cellStyle name="Percent 168 3" xfId="5279"/>
    <cellStyle name="Percent 168 3 2" xfId="9349"/>
    <cellStyle name="Percent 168 4" xfId="7194"/>
    <cellStyle name="Percent 169" xfId="2487"/>
    <cellStyle name="Percent 169 2" xfId="3997"/>
    <cellStyle name="Percent 169 3" xfId="5654"/>
    <cellStyle name="Percent 169 3 2" xfId="9517"/>
    <cellStyle name="Percent 169 4" xfId="7474"/>
    <cellStyle name="Percent 17" xfId="1801"/>
    <cellStyle name="Percent 17 2" xfId="1802"/>
    <cellStyle name="Percent 17 2 2" xfId="1803"/>
    <cellStyle name="Percent 170" xfId="2321"/>
    <cellStyle name="Percent 170 2" xfId="4005"/>
    <cellStyle name="Percent 170 3" xfId="5526"/>
    <cellStyle name="Percent 170 3 2" xfId="9414"/>
    <cellStyle name="Percent 170 4" xfId="7352"/>
    <cellStyle name="Percent 171" xfId="2510"/>
    <cellStyle name="Percent 171 2" xfId="3484"/>
    <cellStyle name="Percent 171 3" xfId="5676"/>
    <cellStyle name="Percent 171 3 2" xfId="9539"/>
    <cellStyle name="Percent 171 4" xfId="7496"/>
    <cellStyle name="Percent 172" xfId="2478"/>
    <cellStyle name="Percent 172 2" xfId="3505"/>
    <cellStyle name="Percent 172 3" xfId="5651"/>
    <cellStyle name="Percent 172 3 2" xfId="9514"/>
    <cellStyle name="Percent 172 4" xfId="7471"/>
    <cellStyle name="Percent 173" xfId="2492"/>
    <cellStyle name="Percent 173 2" xfId="3651"/>
    <cellStyle name="Percent 173 3" xfId="5659"/>
    <cellStyle name="Percent 173 3 2" xfId="9522"/>
    <cellStyle name="Percent 173 4" xfId="7479"/>
    <cellStyle name="Percent 174" xfId="2324"/>
    <cellStyle name="Percent 174 2" xfId="3383"/>
    <cellStyle name="Percent 174 3" xfId="5529"/>
    <cellStyle name="Percent 174 3 2" xfId="9416"/>
    <cellStyle name="Percent 174 4" xfId="7355"/>
    <cellStyle name="Percent 175" xfId="2450"/>
    <cellStyle name="Percent 175 2" xfId="3402"/>
    <cellStyle name="Percent 175 3" xfId="5633"/>
    <cellStyle name="Percent 175 3 2" xfId="9496"/>
    <cellStyle name="Percent 175 4" xfId="7453"/>
    <cellStyle name="Percent 176" xfId="2473"/>
    <cellStyle name="Percent 176 2" xfId="4009"/>
    <cellStyle name="Percent 176 3" xfId="5649"/>
    <cellStyle name="Percent 176 3 2" xfId="9512"/>
    <cellStyle name="Percent 176 4" xfId="7469"/>
    <cellStyle name="Percent 177" xfId="2352"/>
    <cellStyle name="Percent 177 2" xfId="3379"/>
    <cellStyle name="Percent 177 3" xfId="5556"/>
    <cellStyle name="Percent 177 3 2" xfId="9420"/>
    <cellStyle name="Percent 177 4" xfId="7377"/>
    <cellStyle name="Percent 178" xfId="2191"/>
    <cellStyle name="Percent 179" xfId="2521"/>
    <cellStyle name="Percent 18" xfId="1804"/>
    <cellStyle name="Percent 18 2" xfId="1805"/>
    <cellStyle name="Percent 18 2 2" xfId="1806"/>
    <cellStyle name="Percent 180" xfId="1321"/>
    <cellStyle name="Percent 181" xfId="2523"/>
    <cellStyle name="Percent 182" xfId="2433"/>
    <cellStyle name="Percent 183" xfId="2544"/>
    <cellStyle name="Percent 184" xfId="2547"/>
    <cellStyle name="Percent 185" xfId="2541"/>
    <cellStyle name="Percent 186" xfId="2532"/>
    <cellStyle name="Percent 186 2" xfId="3983"/>
    <cellStyle name="Percent 186 3" xfId="5691"/>
    <cellStyle name="Percent 186 3 2" xfId="9554"/>
    <cellStyle name="Percent 186 4" xfId="7511"/>
    <cellStyle name="Percent 187" xfId="2558"/>
    <cellStyle name="Percent 187 2" xfId="3754"/>
    <cellStyle name="Percent 187 3" xfId="5710"/>
    <cellStyle name="Percent 187 3 2" xfId="9573"/>
    <cellStyle name="Percent 187 4" xfId="7530"/>
    <cellStyle name="Percent 188" xfId="2536"/>
    <cellStyle name="Percent 188 2" xfId="3873"/>
    <cellStyle name="Percent 188 3" xfId="5695"/>
    <cellStyle name="Percent 188 3 2" xfId="9558"/>
    <cellStyle name="Percent 188 4" xfId="7515"/>
    <cellStyle name="Percent 189" xfId="2539"/>
    <cellStyle name="Percent 189 2" xfId="3431"/>
    <cellStyle name="Percent 189 3" xfId="5698"/>
    <cellStyle name="Percent 189 3 2" xfId="9561"/>
    <cellStyle name="Percent 189 4" xfId="7518"/>
    <cellStyle name="Percent 19" xfId="1807"/>
    <cellStyle name="Percent 19 2" xfId="1808"/>
    <cellStyle name="Percent 19 2 2" xfId="1809"/>
    <cellStyle name="Percent 190" xfId="2534"/>
    <cellStyle name="Percent 190 2" xfId="3543"/>
    <cellStyle name="Percent 190 3" xfId="5693"/>
    <cellStyle name="Percent 190 3 2" xfId="9556"/>
    <cellStyle name="Percent 190 4" xfId="7513"/>
    <cellStyle name="Percent 191" xfId="2543"/>
    <cellStyle name="Percent 191 2" xfId="3487"/>
    <cellStyle name="Percent 191 3" xfId="5701"/>
    <cellStyle name="Percent 191 3 2" xfId="9564"/>
    <cellStyle name="Percent 191 4" xfId="7521"/>
    <cellStyle name="Percent 192" xfId="2542"/>
    <cellStyle name="Percent 192 2" xfId="3746"/>
    <cellStyle name="Percent 192 3" xfId="5700"/>
    <cellStyle name="Percent 192 3 2" xfId="9563"/>
    <cellStyle name="Percent 192 4" xfId="7520"/>
    <cellStyle name="Percent 193" xfId="2531"/>
    <cellStyle name="Percent 193 2" xfId="4029"/>
    <cellStyle name="Percent 193 3" xfId="5690"/>
    <cellStyle name="Percent 193 3 2" xfId="9553"/>
    <cellStyle name="Percent 193 4" xfId="7510"/>
    <cellStyle name="Percent 194" xfId="2526"/>
    <cellStyle name="Percent 194 2" xfId="3381"/>
    <cellStyle name="Percent 194 3" xfId="5685"/>
    <cellStyle name="Percent 194 3 2" xfId="9548"/>
    <cellStyle name="Percent 194 4" xfId="7505"/>
    <cellStyle name="Percent 195" xfId="2528"/>
    <cellStyle name="Percent 195 2" xfId="3544"/>
    <cellStyle name="Percent 195 3" xfId="5687"/>
    <cellStyle name="Percent 195 3 2" xfId="9550"/>
    <cellStyle name="Percent 195 4" xfId="7507"/>
    <cellStyle name="Percent 196" xfId="2549"/>
    <cellStyle name="Percent 196 2" xfId="3686"/>
    <cellStyle name="Percent 196 3" xfId="5705"/>
    <cellStyle name="Percent 196 3 2" xfId="9568"/>
    <cellStyle name="Percent 196 4" xfId="7525"/>
    <cellStyle name="Percent 197" xfId="2529"/>
    <cellStyle name="Percent 197 2" xfId="3377"/>
    <cellStyle name="Percent 197 3" xfId="5688"/>
    <cellStyle name="Percent 197 3 2" xfId="9551"/>
    <cellStyle name="Percent 197 4" xfId="7508"/>
    <cellStyle name="Percent 198" xfId="2540"/>
    <cellStyle name="Percent 198 2" xfId="3945"/>
    <cellStyle name="Percent 198 3" xfId="5699"/>
    <cellStyle name="Percent 198 3 2" xfId="9562"/>
    <cellStyle name="Percent 198 4" xfId="7519"/>
    <cellStyle name="Percent 199" xfId="2570"/>
    <cellStyle name="Percent 199 2" xfId="3780"/>
    <cellStyle name="Percent 199 3" xfId="5721"/>
    <cellStyle name="Percent 199 3 2" xfId="9584"/>
    <cellStyle name="Percent 199 4" xfId="7541"/>
    <cellStyle name="Percent 2" xfId="87"/>
    <cellStyle name="Percent 2 10" xfId="5243"/>
    <cellStyle name="Percent 2 2" xfId="88"/>
    <cellStyle name="Percent 2 2 2" xfId="138"/>
    <cellStyle name="Percent 2 2 2 2" xfId="2140"/>
    <cellStyle name="Percent 2 2 2 2 2" xfId="5355"/>
    <cellStyle name="Percent 2 2 2 2 3" xfId="5062"/>
    <cellStyle name="Percent 2 2 2 3" xfId="1811"/>
    <cellStyle name="Percent 2 2 2 4" xfId="3218"/>
    <cellStyle name="Percent 2 2 2 5" xfId="10424"/>
    <cellStyle name="Percent 2 2 3" xfId="235"/>
    <cellStyle name="Percent 2 2 3 2" xfId="5251"/>
    <cellStyle name="Percent 2 2 3 3" xfId="10629"/>
    <cellStyle name="Percent 2 2 4" xfId="1810"/>
    <cellStyle name="Percent 2 2 5" xfId="3217"/>
    <cellStyle name="Percent 2 3" xfId="159"/>
    <cellStyle name="Percent 2 3 2" xfId="2153"/>
    <cellStyle name="Percent 2 3 2 2" xfId="5368"/>
    <cellStyle name="Percent 2 3 2 3" xfId="5063"/>
    <cellStyle name="Percent 2 3 3" xfId="1812"/>
    <cellStyle name="Percent 2 3 4" xfId="3219"/>
    <cellStyle name="Percent 2 3 5" xfId="10345"/>
    <cellStyle name="Percent 2 4" xfId="191"/>
    <cellStyle name="Percent 2 4 2" xfId="2171"/>
    <cellStyle name="Percent 2 4 2 2" xfId="5385"/>
    <cellStyle name="Percent 2 4 2 3" xfId="5064"/>
    <cellStyle name="Percent 2 4 3" xfId="1813"/>
    <cellStyle name="Percent 2 4 4" xfId="3220"/>
    <cellStyle name="Percent 2 4 5" xfId="11324"/>
    <cellStyle name="Percent 2 5" xfId="1814"/>
    <cellStyle name="Percent 2 5 2" xfId="1815"/>
    <cellStyle name="Percent 2 6" xfId="1816"/>
    <cellStyle name="Percent 2 6 2" xfId="1817"/>
    <cellStyle name="Percent 2 6 2 2" xfId="1818"/>
    <cellStyle name="Percent 2 6 3" xfId="1819"/>
    <cellStyle name="Percent 2 6 3 2" xfId="1820"/>
    <cellStyle name="Percent 2 6 4" xfId="1821"/>
    <cellStyle name="Percent 2 7" xfId="1822"/>
    <cellStyle name="Percent 2 7 2" xfId="1823"/>
    <cellStyle name="Percent 2 7 3" xfId="1824"/>
    <cellStyle name="Percent 2 8" xfId="1825"/>
    <cellStyle name="Percent 2 9" xfId="1826"/>
    <cellStyle name="Percent 20" xfId="1827"/>
    <cellStyle name="Percent 20 2" xfId="1828"/>
    <cellStyle name="Percent 20 2 2" xfId="1829"/>
    <cellStyle name="Percent 200" xfId="2589"/>
    <cellStyle name="Percent 200 2" xfId="3982"/>
    <cellStyle name="Percent 200 3" xfId="5737"/>
    <cellStyle name="Percent 200 3 2" xfId="9600"/>
    <cellStyle name="Percent 200 4" xfId="7557"/>
    <cellStyle name="Percent 201" xfId="2568"/>
    <cellStyle name="Percent 201 2" xfId="3896"/>
    <cellStyle name="Percent 201 3" xfId="5720"/>
    <cellStyle name="Percent 201 3 2" xfId="9583"/>
    <cellStyle name="Percent 201 4" xfId="7540"/>
    <cellStyle name="Percent 202" xfId="2573"/>
    <cellStyle name="Percent 202 2" xfId="3370"/>
    <cellStyle name="Percent 202 3" xfId="5724"/>
    <cellStyle name="Percent 202 3 2" xfId="9587"/>
    <cellStyle name="Percent 202 4" xfId="7544"/>
    <cellStyle name="Percent 203" xfId="2569"/>
    <cellStyle name="Percent 204" xfId="2574"/>
    <cellStyle name="Percent 205" xfId="2571"/>
    <cellStyle name="Percent 205 2" xfId="3477"/>
    <cellStyle name="Percent 205 3" xfId="5722"/>
    <cellStyle name="Percent 205 3 2" xfId="9585"/>
    <cellStyle name="Percent 205 4" xfId="7542"/>
    <cellStyle name="Percent 206" xfId="2600"/>
    <cellStyle name="Percent 206 2" xfId="3353"/>
    <cellStyle name="Percent 206 3" xfId="5748"/>
    <cellStyle name="Percent 206 3 2" xfId="9611"/>
    <cellStyle name="Percent 206 4" xfId="7568"/>
    <cellStyle name="Percent 207" xfId="2625"/>
    <cellStyle name="Percent 207 2" xfId="3837"/>
    <cellStyle name="Percent 207 3" xfId="5773"/>
    <cellStyle name="Percent 207 3 2" xfId="9636"/>
    <cellStyle name="Percent 207 4" xfId="7593"/>
    <cellStyle name="Percent 208" xfId="2579"/>
    <cellStyle name="Percent 208 2" xfId="3874"/>
    <cellStyle name="Percent 208 3" xfId="5728"/>
    <cellStyle name="Percent 208 3 2" xfId="9591"/>
    <cellStyle name="Percent 208 4" xfId="7548"/>
    <cellStyle name="Percent 209" xfId="2559"/>
    <cellStyle name="Percent 209 2" xfId="3449"/>
    <cellStyle name="Percent 209 3" xfId="5711"/>
    <cellStyle name="Percent 209 3 2" xfId="9574"/>
    <cellStyle name="Percent 209 4" xfId="7531"/>
    <cellStyle name="Percent 21" xfId="1830"/>
    <cellStyle name="Percent 21 2" xfId="1831"/>
    <cellStyle name="Percent 21 3" xfId="1832"/>
    <cellStyle name="Percent 21 4" xfId="1833"/>
    <cellStyle name="Percent 21 4 2" xfId="1834"/>
    <cellStyle name="Percent 210" xfId="2615"/>
    <cellStyle name="Percent 210 2" xfId="3709"/>
    <cellStyle name="Percent 210 3" xfId="5763"/>
    <cellStyle name="Percent 210 3 2" xfId="9626"/>
    <cellStyle name="Percent 210 4" xfId="7583"/>
    <cellStyle name="Percent 211" xfId="2564"/>
    <cellStyle name="Percent 211 2" xfId="3465"/>
    <cellStyle name="Percent 211 3" xfId="5716"/>
    <cellStyle name="Percent 211 3 2" xfId="9579"/>
    <cellStyle name="Percent 211 4" xfId="7536"/>
    <cellStyle name="Percent 212" xfId="2611"/>
    <cellStyle name="Percent 212 2" xfId="3695"/>
    <cellStyle name="Percent 212 3" xfId="5759"/>
    <cellStyle name="Percent 212 3 2" xfId="9622"/>
    <cellStyle name="Percent 212 4" xfId="7579"/>
    <cellStyle name="Percent 213" xfId="2566"/>
    <cellStyle name="Percent 213 2" xfId="3441"/>
    <cellStyle name="Percent 213 3" xfId="5718"/>
    <cellStyle name="Percent 213 3 2" xfId="9581"/>
    <cellStyle name="Percent 213 4" xfId="7538"/>
    <cellStyle name="Percent 214" xfId="2565"/>
    <cellStyle name="Percent 214 2" xfId="3769"/>
    <cellStyle name="Percent 214 3" xfId="5717"/>
    <cellStyle name="Percent 214 3 2" xfId="9580"/>
    <cellStyle name="Percent 214 4" xfId="7537"/>
    <cellStyle name="Percent 215" xfId="2635"/>
    <cellStyle name="Percent 215 2" xfId="3426"/>
    <cellStyle name="Percent 215 3" xfId="5783"/>
    <cellStyle name="Percent 215 3 2" xfId="9646"/>
    <cellStyle name="Percent 215 4" xfId="7603"/>
    <cellStyle name="Percent 216" xfId="2639"/>
    <cellStyle name="Percent 216 2" xfId="4075"/>
    <cellStyle name="Percent 216 3" xfId="5787"/>
    <cellStyle name="Percent 216 3 2" xfId="9650"/>
    <cellStyle name="Percent 216 4" xfId="7607"/>
    <cellStyle name="Percent 217" xfId="2616"/>
    <cellStyle name="Percent 217 2" xfId="3992"/>
    <cellStyle name="Percent 217 3" xfId="5764"/>
    <cellStyle name="Percent 217 3 2" xfId="9627"/>
    <cellStyle name="Percent 217 4" xfId="7584"/>
    <cellStyle name="Percent 218" xfId="2617"/>
    <cellStyle name="Percent 218 2" xfId="3973"/>
    <cellStyle name="Percent 218 3" xfId="5765"/>
    <cellStyle name="Percent 218 3 2" xfId="9628"/>
    <cellStyle name="Percent 218 4" xfId="7585"/>
    <cellStyle name="Percent 219" xfId="2628"/>
    <cellStyle name="Percent 219 2" xfId="3430"/>
    <cellStyle name="Percent 219 3" xfId="5776"/>
    <cellStyle name="Percent 219 3 2" xfId="9639"/>
    <cellStyle name="Percent 219 4" xfId="7596"/>
    <cellStyle name="Percent 22" xfId="1835"/>
    <cellStyle name="Percent 22 2" xfId="1836"/>
    <cellStyle name="Percent 22 3" xfId="1837"/>
    <cellStyle name="Percent 22 3 2" xfId="1838"/>
    <cellStyle name="Percent 220" xfId="2563"/>
    <cellStyle name="Percent 220 2" xfId="3994"/>
    <cellStyle name="Percent 220 3" xfId="5715"/>
    <cellStyle name="Percent 220 3 2" xfId="9578"/>
    <cellStyle name="Percent 220 4" xfId="7535"/>
    <cellStyle name="Percent 221" xfId="2590"/>
    <cellStyle name="Percent 221 2" xfId="3452"/>
    <cellStyle name="Percent 221 3" xfId="5738"/>
    <cellStyle name="Percent 221 3 2" xfId="9601"/>
    <cellStyle name="Percent 221 4" xfId="7558"/>
    <cellStyle name="Percent 222" xfId="2588"/>
    <cellStyle name="Percent 222 2" xfId="3908"/>
    <cellStyle name="Percent 222 3" xfId="5736"/>
    <cellStyle name="Percent 222 3 2" xfId="9599"/>
    <cellStyle name="Percent 222 4" xfId="7556"/>
    <cellStyle name="Percent 223" xfId="2633"/>
    <cellStyle name="Percent 223 2" xfId="3538"/>
    <cellStyle name="Percent 223 3" xfId="5781"/>
    <cellStyle name="Percent 223 3 2" xfId="9644"/>
    <cellStyle name="Percent 223 4" xfId="7601"/>
    <cellStyle name="Percent 224" xfId="2593"/>
    <cellStyle name="Percent 224 2" xfId="3673"/>
    <cellStyle name="Percent 224 3" xfId="5741"/>
    <cellStyle name="Percent 224 3 2" xfId="9604"/>
    <cellStyle name="Percent 224 4" xfId="7561"/>
    <cellStyle name="Percent 225" xfId="2572"/>
    <cellStyle name="Percent 225 2" xfId="3322"/>
    <cellStyle name="Percent 225 3" xfId="5723"/>
    <cellStyle name="Percent 225 3 2" xfId="9586"/>
    <cellStyle name="Percent 225 4" xfId="7543"/>
    <cellStyle name="Percent 226" xfId="2606"/>
    <cellStyle name="Percent 226 2" xfId="3334"/>
    <cellStyle name="Percent 226 3" xfId="5754"/>
    <cellStyle name="Percent 226 3 2" xfId="9617"/>
    <cellStyle name="Percent 226 4" xfId="7574"/>
    <cellStyle name="Percent 227" xfId="2597"/>
    <cellStyle name="Percent 227 2" xfId="3949"/>
    <cellStyle name="Percent 227 3" xfId="5745"/>
    <cellStyle name="Percent 227 3 2" xfId="9608"/>
    <cellStyle name="Percent 227 4" xfId="7565"/>
    <cellStyle name="Percent 228" xfId="2618"/>
    <cellStyle name="Percent 228 2" xfId="3797"/>
    <cellStyle name="Percent 228 3" xfId="5766"/>
    <cellStyle name="Percent 228 3 2" xfId="9629"/>
    <cellStyle name="Percent 228 4" xfId="7586"/>
    <cellStyle name="Percent 229" xfId="2623"/>
    <cellStyle name="Percent 229 2" xfId="3602"/>
    <cellStyle name="Percent 229 3" xfId="5771"/>
    <cellStyle name="Percent 229 3 2" xfId="9634"/>
    <cellStyle name="Percent 229 4" xfId="7591"/>
    <cellStyle name="Percent 23" xfId="1839"/>
    <cellStyle name="Percent 23 2" xfId="1840"/>
    <cellStyle name="Percent 230" xfId="2605"/>
    <cellStyle name="Percent 230 2" xfId="3414"/>
    <cellStyle name="Percent 230 3" xfId="5753"/>
    <cellStyle name="Percent 230 3 2" xfId="9616"/>
    <cellStyle name="Percent 230 4" xfId="7573"/>
    <cellStyle name="Percent 231" xfId="2594"/>
    <cellStyle name="Percent 231 2" xfId="3614"/>
    <cellStyle name="Percent 231 3" xfId="5742"/>
    <cellStyle name="Percent 231 3 2" xfId="9605"/>
    <cellStyle name="Percent 231 4" xfId="7562"/>
    <cellStyle name="Percent 232" xfId="2641"/>
    <cellStyle name="Percent 232 2" xfId="3891"/>
    <cellStyle name="Percent 232 3" xfId="5788"/>
    <cellStyle name="Percent 232 3 2" xfId="9651"/>
    <cellStyle name="Percent 232 4" xfId="7608"/>
    <cellStyle name="Percent 233" xfId="2602"/>
    <cellStyle name="Percent 233 2" xfId="3390"/>
    <cellStyle name="Percent 233 3" xfId="5750"/>
    <cellStyle name="Percent 233 3 2" xfId="9613"/>
    <cellStyle name="Percent 233 4" xfId="7570"/>
    <cellStyle name="Percent 234" xfId="2629"/>
    <cellStyle name="Percent 234 2" xfId="3569"/>
    <cellStyle name="Percent 234 3" xfId="5777"/>
    <cellStyle name="Percent 234 3 2" xfId="9640"/>
    <cellStyle name="Percent 234 4" xfId="7597"/>
    <cellStyle name="Percent 235" xfId="2622"/>
    <cellStyle name="Percent 235 2" xfId="3519"/>
    <cellStyle name="Percent 235 3" xfId="5770"/>
    <cellStyle name="Percent 235 3 2" xfId="9633"/>
    <cellStyle name="Percent 235 4" xfId="7590"/>
    <cellStyle name="Percent 236" xfId="2610"/>
    <cellStyle name="Percent 236 2" xfId="3771"/>
    <cellStyle name="Percent 236 3" xfId="5758"/>
    <cellStyle name="Percent 236 3 2" xfId="9621"/>
    <cellStyle name="Percent 236 4" xfId="7578"/>
    <cellStyle name="Percent 237" xfId="2580"/>
    <cellStyle name="Percent 237 2" xfId="4002"/>
    <cellStyle name="Percent 237 3" xfId="5729"/>
    <cellStyle name="Percent 237 3 2" xfId="9592"/>
    <cellStyle name="Percent 237 4" xfId="7549"/>
    <cellStyle name="Percent 238" xfId="2619"/>
    <cellStyle name="Percent 238 2" xfId="3668"/>
    <cellStyle name="Percent 238 3" xfId="5767"/>
    <cellStyle name="Percent 238 3 2" xfId="9630"/>
    <cellStyle name="Percent 238 4" xfId="7587"/>
    <cellStyle name="Percent 239" xfId="2642"/>
    <cellStyle name="Percent 239 2" xfId="3839"/>
    <cellStyle name="Percent 239 3" xfId="5789"/>
    <cellStyle name="Percent 239 3 2" xfId="9652"/>
    <cellStyle name="Percent 239 4" xfId="7609"/>
    <cellStyle name="Percent 24" xfId="1841"/>
    <cellStyle name="Percent 240" xfId="2650"/>
    <cellStyle name="Percent 241" xfId="2652"/>
    <cellStyle name="Percent 242" xfId="2655"/>
    <cellStyle name="Percent 242 2" xfId="3646"/>
    <cellStyle name="Percent 242 3" xfId="5798"/>
    <cellStyle name="Percent 242 3 2" xfId="9661"/>
    <cellStyle name="Percent 242 4" xfId="7618"/>
    <cellStyle name="Percent 243" xfId="2653"/>
    <cellStyle name="Percent 243 2" xfId="3742"/>
    <cellStyle name="Percent 243 3" xfId="5796"/>
    <cellStyle name="Percent 243 3 2" xfId="9659"/>
    <cellStyle name="Percent 243 4" xfId="7616"/>
    <cellStyle name="Percent 244" xfId="2657"/>
    <cellStyle name="Percent 244 2" xfId="3739"/>
    <cellStyle name="Percent 244 3" xfId="5800"/>
    <cellStyle name="Percent 244 3 2" xfId="9663"/>
    <cellStyle name="Percent 244 4" xfId="7620"/>
    <cellStyle name="Percent 245" xfId="2656"/>
    <cellStyle name="Percent 245 2" xfId="3324"/>
    <cellStyle name="Percent 245 3" xfId="5799"/>
    <cellStyle name="Percent 245 3 2" xfId="9662"/>
    <cellStyle name="Percent 245 4" xfId="7619"/>
    <cellStyle name="Percent 246" xfId="2648"/>
    <cellStyle name="Percent 246 2" xfId="3860"/>
    <cellStyle name="Percent 246 3" xfId="5793"/>
    <cellStyle name="Percent 246 3 2" xfId="9656"/>
    <cellStyle name="Percent 246 4" xfId="7613"/>
    <cellStyle name="Percent 247" xfId="2662"/>
    <cellStyle name="Percent 247 2" xfId="3418"/>
    <cellStyle name="Percent 247 3" xfId="5804"/>
    <cellStyle name="Percent 247 3 2" xfId="9667"/>
    <cellStyle name="Percent 247 4" xfId="7624"/>
    <cellStyle name="Percent 248" xfId="2691"/>
    <cellStyle name="Percent 249" xfId="2447"/>
    <cellStyle name="Percent 25" xfId="1842"/>
    <cellStyle name="Percent 250" xfId="2698"/>
    <cellStyle name="Percent 251" xfId="2703"/>
    <cellStyle name="Percent 251 2" xfId="3491"/>
    <cellStyle name="Percent 251 3" xfId="5842"/>
    <cellStyle name="Percent 251 3 2" xfId="9705"/>
    <cellStyle name="Percent 251 4" xfId="7662"/>
    <cellStyle name="Percent 252" xfId="2710"/>
    <cellStyle name="Percent 252 2" xfId="3831"/>
    <cellStyle name="Percent 252 3" xfId="5848"/>
    <cellStyle name="Percent 252 3 2" xfId="9711"/>
    <cellStyle name="Percent 252 4" xfId="7668"/>
    <cellStyle name="Percent 253" xfId="2695"/>
    <cellStyle name="Percent 253 2" xfId="3509"/>
    <cellStyle name="Percent 253 3" xfId="5835"/>
    <cellStyle name="Percent 253 3 2" xfId="9698"/>
    <cellStyle name="Percent 253 4" xfId="7655"/>
    <cellStyle name="Percent 254" xfId="2668"/>
    <cellStyle name="Percent 254 2" xfId="3807"/>
    <cellStyle name="Percent 254 3" xfId="5810"/>
    <cellStyle name="Percent 254 3 2" xfId="9673"/>
    <cellStyle name="Percent 254 4" xfId="7630"/>
    <cellStyle name="Percent 255" xfId="2453"/>
    <cellStyle name="Percent 255 2" xfId="3904"/>
    <cellStyle name="Percent 255 3" xfId="5635"/>
    <cellStyle name="Percent 255 3 2" xfId="9498"/>
    <cellStyle name="Percent 255 4" xfId="7455"/>
    <cellStyle name="Percent 256" xfId="2583"/>
    <cellStyle name="Percent 256 2" xfId="3578"/>
    <cellStyle name="Percent 256 3" xfId="5732"/>
    <cellStyle name="Percent 256 3 2" xfId="9595"/>
    <cellStyle name="Percent 256 4" xfId="7552"/>
    <cellStyle name="Percent 257" xfId="2468"/>
    <cellStyle name="Percent 257 2" xfId="3435"/>
    <cellStyle name="Percent 257 3" xfId="5648"/>
    <cellStyle name="Percent 257 3 2" xfId="9511"/>
    <cellStyle name="Percent 257 4" xfId="7468"/>
    <cellStyle name="Percent 258" xfId="2647"/>
    <cellStyle name="Percent 258 2" xfId="3911"/>
    <cellStyle name="Percent 258 3" xfId="5792"/>
    <cellStyle name="Percent 258 3 2" xfId="9655"/>
    <cellStyle name="Percent 258 4" xfId="7612"/>
    <cellStyle name="Percent 259" xfId="2688"/>
    <cellStyle name="Percent 259 2" xfId="3630"/>
    <cellStyle name="Percent 259 3" xfId="5829"/>
    <cellStyle name="Percent 259 3 2" xfId="9692"/>
    <cellStyle name="Percent 259 4" xfId="7649"/>
    <cellStyle name="Percent 26" xfId="1843"/>
    <cellStyle name="Percent 260" xfId="2699"/>
    <cellStyle name="Percent 260 2" xfId="3827"/>
    <cellStyle name="Percent 260 3" xfId="5838"/>
    <cellStyle name="Percent 260 3 2" xfId="9701"/>
    <cellStyle name="Percent 260 4" xfId="7658"/>
    <cellStyle name="Percent 261" xfId="2705"/>
    <cellStyle name="Percent 261 2" xfId="3696"/>
    <cellStyle name="Percent 261 3" xfId="5843"/>
    <cellStyle name="Percent 261 3 2" xfId="9706"/>
    <cellStyle name="Percent 261 4" xfId="7663"/>
    <cellStyle name="Percent 262" xfId="2669"/>
    <cellStyle name="Percent 262 2" xfId="3375"/>
    <cellStyle name="Percent 262 3" xfId="5811"/>
    <cellStyle name="Percent 262 3 2" xfId="9674"/>
    <cellStyle name="Percent 262 4" xfId="7631"/>
    <cellStyle name="Percent 263" xfId="2684"/>
    <cellStyle name="Percent 263 2" xfId="3956"/>
    <cellStyle name="Percent 263 3" xfId="5825"/>
    <cellStyle name="Percent 263 3 2" xfId="9688"/>
    <cellStyle name="Percent 263 4" xfId="7645"/>
    <cellStyle name="Percent 264" xfId="2702"/>
    <cellStyle name="Percent 264 2" xfId="3331"/>
    <cellStyle name="Percent 264 3" xfId="5841"/>
    <cellStyle name="Percent 264 3 2" xfId="9704"/>
    <cellStyle name="Percent 264 4" xfId="7661"/>
    <cellStyle name="Percent 265" xfId="2682"/>
    <cellStyle name="Percent 265 2" xfId="3446"/>
    <cellStyle name="Percent 265 3" xfId="5823"/>
    <cellStyle name="Percent 265 3 2" xfId="9686"/>
    <cellStyle name="Percent 265 4" xfId="7643"/>
    <cellStyle name="Percent 266" xfId="2686"/>
    <cellStyle name="Percent 266 2" xfId="3817"/>
    <cellStyle name="Percent 266 3" xfId="5827"/>
    <cellStyle name="Percent 266 3 2" xfId="9690"/>
    <cellStyle name="Percent 266 4" xfId="7647"/>
    <cellStyle name="Percent 267" xfId="2263"/>
    <cellStyle name="Percent 267 2" xfId="3700"/>
    <cellStyle name="Percent 267 3" xfId="5474"/>
    <cellStyle name="Percent 267 3 2" xfId="9408"/>
    <cellStyle name="Percent 267 4" xfId="7303"/>
    <cellStyle name="Percent 268" xfId="2692"/>
    <cellStyle name="Percent 268 2" xfId="3347"/>
    <cellStyle name="Percent 268 3" xfId="5832"/>
    <cellStyle name="Percent 268 3 2" xfId="9695"/>
    <cellStyle name="Percent 268 4" xfId="7652"/>
    <cellStyle name="Percent 269" xfId="2689"/>
    <cellStyle name="Percent 269 2" xfId="3656"/>
    <cellStyle name="Percent 269 3" xfId="5830"/>
    <cellStyle name="Percent 269 3 2" xfId="9693"/>
    <cellStyle name="Percent 269 4" xfId="7650"/>
    <cellStyle name="Percent 27" xfId="1844"/>
    <cellStyle name="Percent 270" xfId="2649"/>
    <cellStyle name="Percent 270 2" xfId="3841"/>
    <cellStyle name="Percent 270 3" xfId="5794"/>
    <cellStyle name="Percent 270 3 2" xfId="9657"/>
    <cellStyle name="Percent 270 4" xfId="7614"/>
    <cellStyle name="Percent 271" xfId="2711"/>
    <cellStyle name="Percent 271 2" xfId="3809"/>
    <cellStyle name="Percent 271 3" xfId="5849"/>
    <cellStyle name="Percent 271 3 2" xfId="9712"/>
    <cellStyle name="Percent 271 4" xfId="7669"/>
    <cellStyle name="Percent 272" xfId="2713"/>
    <cellStyle name="Percent 272 2" xfId="3781"/>
    <cellStyle name="Percent 272 3" xfId="5850"/>
    <cellStyle name="Percent 272 3 2" xfId="9713"/>
    <cellStyle name="Percent 272 4" xfId="7670"/>
    <cellStyle name="Percent 273" xfId="2670"/>
    <cellStyle name="Percent 273 2" xfId="3470"/>
    <cellStyle name="Percent 273 3" xfId="5812"/>
    <cellStyle name="Percent 273 3 2" xfId="9675"/>
    <cellStyle name="Percent 273 4" xfId="7632"/>
    <cellStyle name="Percent 274" xfId="2715"/>
    <cellStyle name="Percent 274 2" xfId="3557"/>
    <cellStyle name="Percent 274 3" xfId="5852"/>
    <cellStyle name="Percent 274 3 2" xfId="9715"/>
    <cellStyle name="Percent 274 4" xfId="7672"/>
    <cellStyle name="Percent 275" xfId="2681"/>
    <cellStyle name="Percent 275 2" xfId="3832"/>
    <cellStyle name="Percent 275 3" xfId="5822"/>
    <cellStyle name="Percent 275 3 2" xfId="9685"/>
    <cellStyle name="Percent 275 4" xfId="7642"/>
    <cellStyle name="Percent 276" xfId="2690"/>
    <cellStyle name="Percent 276 2" xfId="3476"/>
    <cellStyle name="Percent 276 3" xfId="5831"/>
    <cellStyle name="Percent 276 3 2" xfId="9694"/>
    <cellStyle name="Percent 276 4" xfId="7651"/>
    <cellStyle name="Percent 277" xfId="2683"/>
    <cellStyle name="Percent 277 2" xfId="3605"/>
    <cellStyle name="Percent 277 3" xfId="5824"/>
    <cellStyle name="Percent 277 3 2" xfId="9687"/>
    <cellStyle name="Percent 277 4" xfId="7644"/>
    <cellStyle name="Percent 278" xfId="2675"/>
    <cellStyle name="Percent 278 2" xfId="3915"/>
    <cellStyle name="Percent 278 3" xfId="5816"/>
    <cellStyle name="Percent 278 3 2" xfId="9679"/>
    <cellStyle name="Percent 278 4" xfId="7636"/>
    <cellStyle name="Percent 279" xfId="2679"/>
    <cellStyle name="Percent 279 2" xfId="3623"/>
    <cellStyle name="Percent 279 3" xfId="5820"/>
    <cellStyle name="Percent 279 3 2" xfId="9683"/>
    <cellStyle name="Percent 279 4" xfId="7640"/>
    <cellStyle name="Percent 28" xfId="1845"/>
    <cellStyle name="Percent 280" xfId="2687"/>
    <cellStyle name="Percent 280 2" xfId="4014"/>
    <cellStyle name="Percent 280 3" xfId="5828"/>
    <cellStyle name="Percent 280 3 2" xfId="9691"/>
    <cellStyle name="Percent 280 4" xfId="7648"/>
    <cellStyle name="Percent 281" xfId="2700"/>
    <cellStyle name="Percent 281 2" xfId="3755"/>
    <cellStyle name="Percent 281 3" xfId="5839"/>
    <cellStyle name="Percent 281 3 2" xfId="9702"/>
    <cellStyle name="Percent 281 4" xfId="7659"/>
    <cellStyle name="Percent 282" xfId="2724"/>
    <cellStyle name="Percent 282 2" xfId="3950"/>
    <cellStyle name="Percent 282 3" xfId="5858"/>
    <cellStyle name="Percent 282 3 2" xfId="9721"/>
    <cellStyle name="Percent 282 4" xfId="7678"/>
    <cellStyle name="Percent 283" xfId="2721"/>
    <cellStyle name="Percent 283 2" xfId="3738"/>
    <cellStyle name="Percent 283 3" xfId="5856"/>
    <cellStyle name="Percent 283 3 2" xfId="9719"/>
    <cellStyle name="Percent 283 4" xfId="7676"/>
    <cellStyle name="Percent 284" xfId="2722"/>
    <cellStyle name="Percent 284 2" xfId="3660"/>
    <cellStyle name="Percent 284 3" xfId="5857"/>
    <cellStyle name="Percent 284 3 2" xfId="9720"/>
    <cellStyle name="Percent 284 4" xfId="7677"/>
    <cellStyle name="Percent 285" xfId="2443"/>
    <cellStyle name="Percent 285 2" xfId="3871"/>
    <cellStyle name="Percent 285 3" xfId="5628"/>
    <cellStyle name="Percent 285 3 2" xfId="9491"/>
    <cellStyle name="Percent 285 4" xfId="7448"/>
    <cellStyle name="Percent 286" xfId="2726"/>
    <cellStyle name="Percent 286 2" xfId="3600"/>
    <cellStyle name="Percent 286 3" xfId="5860"/>
    <cellStyle name="Percent 286 3 2" xfId="9723"/>
    <cellStyle name="Percent 286 4" xfId="7680"/>
    <cellStyle name="Percent 287" xfId="2720"/>
    <cellStyle name="Percent 288" xfId="2723"/>
    <cellStyle name="Percent 289" xfId="2734"/>
    <cellStyle name="Percent 29" xfId="1846"/>
    <cellStyle name="Percent 290" xfId="2457"/>
    <cellStyle name="Percent 290 2" xfId="3706"/>
    <cellStyle name="Percent 290 3" xfId="5637"/>
    <cellStyle name="Percent 290 3 2" xfId="9500"/>
    <cellStyle name="Percent 290 4" xfId="7457"/>
    <cellStyle name="Percent 291" xfId="2735"/>
    <cellStyle name="Percent 291 2" xfId="3412"/>
    <cellStyle name="Percent 291 3" xfId="5868"/>
    <cellStyle name="Percent 291 3 2" xfId="9731"/>
    <cellStyle name="Percent 291 4" xfId="7688"/>
    <cellStyle name="Percent 292" xfId="2732"/>
    <cellStyle name="Percent 292 2" xfId="3637"/>
    <cellStyle name="Percent 292 3" xfId="5866"/>
    <cellStyle name="Percent 292 3 2" xfId="9729"/>
    <cellStyle name="Percent 292 4" xfId="7686"/>
    <cellStyle name="Percent 293" xfId="2741"/>
    <cellStyle name="Percent 293 2" xfId="3688"/>
    <cellStyle name="Percent 293 3" xfId="5872"/>
    <cellStyle name="Percent 293 3 2" xfId="9735"/>
    <cellStyle name="Percent 293 4" xfId="7692"/>
    <cellStyle name="Percent 294" xfId="2738"/>
    <cellStyle name="Percent 294 2" xfId="3702"/>
    <cellStyle name="Percent 294 3" xfId="5870"/>
    <cellStyle name="Percent 294 3 2" xfId="9733"/>
    <cellStyle name="Percent 294 4" xfId="7690"/>
    <cellStyle name="Percent 295" xfId="2739"/>
    <cellStyle name="Percent 295 2" xfId="3445"/>
    <cellStyle name="Percent 295 3" xfId="5871"/>
    <cellStyle name="Percent 295 3 2" xfId="9734"/>
    <cellStyle name="Percent 295 4" xfId="7691"/>
    <cellStyle name="Percent 296" xfId="2730"/>
    <cellStyle name="Percent 296 2" xfId="3812"/>
    <cellStyle name="Percent 296 3" xfId="5864"/>
    <cellStyle name="Percent 296 3 2" xfId="9727"/>
    <cellStyle name="Percent 296 4" xfId="7684"/>
    <cellStyle name="Percent 297" xfId="2727"/>
    <cellStyle name="Percent 297 2" xfId="3967"/>
    <cellStyle name="Percent 297 3" xfId="5861"/>
    <cellStyle name="Percent 297 3 2" xfId="9724"/>
    <cellStyle name="Percent 297 4" xfId="7681"/>
    <cellStyle name="Percent 298" xfId="2764"/>
    <cellStyle name="Percent 298 2" xfId="3313"/>
    <cellStyle name="Percent 298 3" xfId="5876"/>
    <cellStyle name="Percent 298 3 2" xfId="9739"/>
    <cellStyle name="Percent 298 4" xfId="7696"/>
    <cellStyle name="Percent 299" xfId="2763"/>
    <cellStyle name="Percent 3" xfId="89"/>
    <cellStyle name="Percent 3 2" xfId="13"/>
    <cellStyle name="Percent 3 2 2" xfId="1848"/>
    <cellStyle name="Percent 3 2 3" xfId="1637"/>
    <cellStyle name="Percent 3 2 3 2" xfId="5321"/>
    <cellStyle name="Percent 3 2 3 3" xfId="5111"/>
    <cellStyle name="Percent 3 2 3 4" xfId="12096"/>
    <cellStyle name="Percent 3 2 4" xfId="2988"/>
    <cellStyle name="Percent 3 2 5" xfId="10220"/>
    <cellStyle name="Percent 3 3" xfId="236"/>
    <cellStyle name="Percent 3 3 2" xfId="2197"/>
    <cellStyle name="Percent 3 3 2 2" xfId="3550"/>
    <cellStyle name="Percent 3 3 2 3" xfId="5409"/>
    <cellStyle name="Percent 3 3 2 4" xfId="5099"/>
    <cellStyle name="Percent 3 3 3" xfId="1849"/>
    <cellStyle name="Percent 3 3 4" xfId="3221"/>
    <cellStyle name="Percent 3 3 5" xfId="3513"/>
    <cellStyle name="Percent 3 3 6" xfId="10325"/>
    <cellStyle name="Percent 3 4" xfId="1847"/>
    <cellStyle name="Percent 3 5" xfId="1629"/>
    <cellStyle name="Percent 3 5 2" xfId="5244"/>
    <cellStyle name="Percent 3 5 3" xfId="5078"/>
    <cellStyle name="Percent 3 5 4" xfId="10483"/>
    <cellStyle name="Percent 3 6" xfId="2968"/>
    <cellStyle name="Percent 30" xfId="1850"/>
    <cellStyle name="Percent 300" xfId="2770"/>
    <cellStyle name="Percent 300 2" xfId="3881"/>
    <cellStyle name="Percent 300 3" xfId="5880"/>
    <cellStyle name="Percent 300 3 2" xfId="9743"/>
    <cellStyle name="Percent 300 4" xfId="7700"/>
    <cellStyle name="Percent 301" xfId="2776"/>
    <cellStyle name="Percent 301 2" xfId="3483"/>
    <cellStyle name="Percent 301 3" xfId="5886"/>
    <cellStyle name="Percent 301 3 2" xfId="9749"/>
    <cellStyle name="Percent 301 4" xfId="7706"/>
    <cellStyle name="Percent 302" xfId="2808"/>
    <cellStyle name="Percent 302 2" xfId="3382"/>
    <cellStyle name="Percent 302 3" xfId="5915"/>
    <cellStyle name="Percent 302 3 2" xfId="9778"/>
    <cellStyle name="Percent 302 4" xfId="7735"/>
    <cellStyle name="Percent 303" xfId="2785"/>
    <cellStyle name="Percent 303 2" xfId="3768"/>
    <cellStyle name="Percent 303 3" xfId="5894"/>
    <cellStyle name="Percent 303 3 2" xfId="9757"/>
    <cellStyle name="Percent 303 4" xfId="7714"/>
    <cellStyle name="Percent 304" xfId="2799"/>
    <cellStyle name="Percent 304 2" xfId="3785"/>
    <cellStyle name="Percent 304 3" xfId="5907"/>
    <cellStyle name="Percent 304 3 2" xfId="9770"/>
    <cellStyle name="Percent 304 4" xfId="7727"/>
    <cellStyle name="Percent 305" xfId="2824"/>
    <cellStyle name="Percent 305 2" xfId="3941"/>
    <cellStyle name="Percent 305 3" xfId="5930"/>
    <cellStyle name="Percent 305 3 2" xfId="9793"/>
    <cellStyle name="Percent 305 4" xfId="7750"/>
    <cellStyle name="Percent 306" xfId="2788"/>
    <cellStyle name="Percent 307" xfId="2806"/>
    <cellStyle name="Percent 308" xfId="2883"/>
    <cellStyle name="Percent 309" xfId="2903"/>
    <cellStyle name="Percent 309 2" xfId="3408"/>
    <cellStyle name="Percent 309 3" xfId="6005"/>
    <cellStyle name="Percent 309 3 2" xfId="9868"/>
    <cellStyle name="Percent 309 4" xfId="7825"/>
    <cellStyle name="Percent 31" xfId="1851"/>
    <cellStyle name="Percent 31 2" xfId="1852"/>
    <cellStyle name="Percent 31 2 2" xfId="1853"/>
    <cellStyle name="Percent 31 3" xfId="1854"/>
    <cellStyle name="Percent 31 3 2" xfId="1855"/>
    <cellStyle name="Percent 31 3 2 2" xfId="1856"/>
    <cellStyle name="Percent 31 4" xfId="1857"/>
    <cellStyle name="Percent 31 5" xfId="1858"/>
    <cellStyle name="Percent 31 5 2" xfId="1859"/>
    <cellStyle name="Percent 310" xfId="2863"/>
    <cellStyle name="Percent 310 2" xfId="3583"/>
    <cellStyle name="Percent 310 3" xfId="5968"/>
    <cellStyle name="Percent 310 3 2" xfId="9831"/>
    <cellStyle name="Percent 310 4" xfId="7788"/>
    <cellStyle name="Percent 311" xfId="2783"/>
    <cellStyle name="Percent 311 2" xfId="3360"/>
    <cellStyle name="Percent 311 3" xfId="5892"/>
    <cellStyle name="Percent 311 3 2" xfId="9755"/>
    <cellStyle name="Percent 311 4" xfId="7712"/>
    <cellStyle name="Percent 312" xfId="2875"/>
    <cellStyle name="Percent 312 2" xfId="3343"/>
    <cellStyle name="Percent 312 3" xfId="5980"/>
    <cellStyle name="Percent 312 3 2" xfId="9843"/>
    <cellStyle name="Percent 312 4" xfId="7800"/>
    <cellStyle name="Percent 313" xfId="2920"/>
    <cellStyle name="Percent 313 2" xfId="3750"/>
    <cellStyle name="Percent 313 3" xfId="6022"/>
    <cellStyle name="Percent 313 3 2" xfId="9885"/>
    <cellStyle name="Percent 313 4" xfId="7842"/>
    <cellStyle name="Percent 314" xfId="2904"/>
    <cellStyle name="Percent 314 2" xfId="3456"/>
    <cellStyle name="Percent 314 3" xfId="6006"/>
    <cellStyle name="Percent 314 3 2" xfId="9869"/>
    <cellStyle name="Percent 314 4" xfId="7826"/>
    <cellStyle name="Percent 315" xfId="2817"/>
    <cellStyle name="Percent 315 2" xfId="3899"/>
    <cellStyle name="Percent 315 3" xfId="5923"/>
    <cellStyle name="Percent 315 3 2" xfId="9786"/>
    <cellStyle name="Percent 315 4" xfId="7743"/>
    <cellStyle name="Percent 316" xfId="2814"/>
    <cellStyle name="Percent 316 2" xfId="3847"/>
    <cellStyle name="Percent 316 3" xfId="5920"/>
    <cellStyle name="Percent 316 3 2" xfId="9783"/>
    <cellStyle name="Percent 316 4" xfId="7740"/>
    <cellStyle name="Percent 317" xfId="2864"/>
    <cellStyle name="Percent 317 2" xfId="3565"/>
    <cellStyle name="Percent 317 3" xfId="5969"/>
    <cellStyle name="Percent 317 3 2" xfId="9832"/>
    <cellStyle name="Percent 317 4" xfId="7789"/>
    <cellStyle name="Percent 318" xfId="2769"/>
    <cellStyle name="Percent 318 2" xfId="3471"/>
    <cellStyle name="Percent 318 3" xfId="5879"/>
    <cellStyle name="Percent 318 3 2" xfId="9742"/>
    <cellStyle name="Percent 318 4" xfId="7699"/>
    <cellStyle name="Percent 319" xfId="2906"/>
    <cellStyle name="Percent 319 2" xfId="3380"/>
    <cellStyle name="Percent 319 3" xfId="6008"/>
    <cellStyle name="Percent 319 3 2" xfId="9871"/>
    <cellStyle name="Percent 319 4" xfId="7828"/>
    <cellStyle name="Percent 32" xfId="1860"/>
    <cellStyle name="Percent 32 2" xfId="1861"/>
    <cellStyle name="Percent 32 2 2" xfId="1862"/>
    <cellStyle name="Percent 32 3" xfId="1863"/>
    <cellStyle name="Percent 32 3 2" xfId="1864"/>
    <cellStyle name="Percent 32 3 2 2" xfId="1865"/>
    <cellStyle name="Percent 32 4" xfId="1866"/>
    <cellStyle name="Percent 32 5" xfId="1867"/>
    <cellStyle name="Percent 32 5 2" xfId="1868"/>
    <cellStyle name="Percent 320" xfId="2787"/>
    <cellStyle name="Percent 320 2" xfId="3463"/>
    <cellStyle name="Percent 320 3" xfId="5896"/>
    <cellStyle name="Percent 320 3 2" xfId="9759"/>
    <cellStyle name="Percent 320 4" xfId="7716"/>
    <cellStyle name="Percent 321" xfId="2857"/>
    <cellStyle name="Percent 321 2" xfId="3745"/>
    <cellStyle name="Percent 321 3" xfId="5963"/>
    <cellStyle name="Percent 321 3 2" xfId="9826"/>
    <cellStyle name="Percent 321 4" xfId="7783"/>
    <cellStyle name="Percent 322" xfId="2818"/>
    <cellStyle name="Percent 322 2" xfId="3845"/>
    <cellStyle name="Percent 322 3" xfId="5924"/>
    <cellStyle name="Percent 322 3 2" xfId="9787"/>
    <cellStyle name="Percent 322 4" xfId="7744"/>
    <cellStyle name="Percent 323" xfId="2911"/>
    <cellStyle name="Percent 323 2" xfId="3912"/>
    <cellStyle name="Percent 323 3" xfId="6013"/>
    <cellStyle name="Percent 323 3 2" xfId="9876"/>
    <cellStyle name="Percent 323 4" xfId="7833"/>
    <cellStyle name="Percent 324" xfId="2775"/>
    <cellStyle name="Percent 324 2" xfId="3906"/>
    <cellStyle name="Percent 324 3" xfId="5885"/>
    <cellStyle name="Percent 324 3 2" xfId="9748"/>
    <cellStyle name="Percent 324 4" xfId="7705"/>
    <cellStyle name="Percent 325" xfId="2866"/>
    <cellStyle name="Percent 325 2" xfId="3685"/>
    <cellStyle name="Percent 325 3" xfId="5971"/>
    <cellStyle name="Percent 325 3 2" xfId="9834"/>
    <cellStyle name="Percent 325 4" xfId="7791"/>
    <cellStyle name="Percent 326" xfId="2807"/>
    <cellStyle name="Percent 326 2" xfId="3671"/>
    <cellStyle name="Percent 326 3" xfId="5914"/>
    <cellStyle name="Percent 326 3 2" xfId="9777"/>
    <cellStyle name="Percent 326 4" xfId="7734"/>
    <cellStyle name="Percent 327" xfId="2872"/>
    <cellStyle name="Percent 327 2" xfId="3977"/>
    <cellStyle name="Percent 327 3" xfId="5977"/>
    <cellStyle name="Percent 327 3 2" xfId="9840"/>
    <cellStyle name="Percent 327 4" xfId="7797"/>
    <cellStyle name="Percent 328" xfId="2848"/>
    <cellStyle name="Percent 328 2" xfId="3533"/>
    <cellStyle name="Percent 328 3" xfId="5954"/>
    <cellStyle name="Percent 328 3 2" xfId="9817"/>
    <cellStyle name="Percent 328 4" xfId="7774"/>
    <cellStyle name="Percent 329" xfId="2825"/>
    <cellStyle name="Percent 329 2" xfId="3966"/>
    <cellStyle name="Percent 329 3" xfId="5931"/>
    <cellStyle name="Percent 329 3 2" xfId="9794"/>
    <cellStyle name="Percent 329 4" xfId="7751"/>
    <cellStyle name="Percent 33" xfId="1869"/>
    <cellStyle name="Percent 33 2" xfId="1870"/>
    <cellStyle name="Percent 33 2 2" xfId="1871"/>
    <cellStyle name="Percent 33 2 3" xfId="1872"/>
    <cellStyle name="Percent 33 2 3 2" xfId="1873"/>
    <cellStyle name="Percent 33 3" xfId="1874"/>
    <cellStyle name="Percent 33 4" xfId="1875"/>
    <cellStyle name="Percent 330" xfId="2793"/>
    <cellStyle name="Percent 330 2" xfId="3304"/>
    <cellStyle name="Percent 330 3" xfId="5901"/>
    <cellStyle name="Percent 330 3 2" xfId="9764"/>
    <cellStyle name="Percent 330 4" xfId="7721"/>
    <cellStyle name="Percent 331" xfId="2849"/>
    <cellStyle name="Percent 331 2" xfId="3802"/>
    <cellStyle name="Percent 331 3" xfId="5955"/>
    <cellStyle name="Percent 331 3 2" xfId="9818"/>
    <cellStyle name="Percent 331 4" xfId="7775"/>
    <cellStyle name="Percent 332" xfId="2922"/>
    <cellStyle name="Percent 332 2" xfId="3872"/>
    <cellStyle name="Percent 332 3" xfId="6024"/>
    <cellStyle name="Percent 332 3 2" xfId="9887"/>
    <cellStyle name="Percent 332 4" xfId="7844"/>
    <cellStyle name="Percent 333" xfId="2868"/>
    <cellStyle name="Percent 333 2" xfId="3464"/>
    <cellStyle name="Percent 333 3" xfId="5973"/>
    <cellStyle name="Percent 333 3 2" xfId="9836"/>
    <cellStyle name="Percent 333 4" xfId="7793"/>
    <cellStyle name="Percent 334" xfId="2812"/>
    <cellStyle name="Percent 334 2" xfId="3363"/>
    <cellStyle name="Percent 334 3" xfId="5918"/>
    <cellStyle name="Percent 334 3 2" xfId="9781"/>
    <cellStyle name="Percent 334 4" xfId="7738"/>
    <cellStyle name="Percent 335" xfId="2798"/>
    <cellStyle name="Percent 335 2" xfId="3988"/>
    <cellStyle name="Percent 335 3" xfId="5906"/>
    <cellStyle name="Percent 335 3 2" xfId="9769"/>
    <cellStyle name="Percent 335 4" xfId="7726"/>
    <cellStyle name="Percent 336" xfId="2796"/>
    <cellStyle name="Percent 336 2" xfId="3715"/>
    <cellStyle name="Percent 336 3" xfId="5904"/>
    <cellStyle name="Percent 336 3 2" xfId="9767"/>
    <cellStyle name="Percent 336 4" xfId="7724"/>
    <cellStyle name="Percent 337" xfId="2899"/>
    <cellStyle name="Percent 337 2" xfId="3341"/>
    <cellStyle name="Percent 337 3" xfId="6001"/>
    <cellStyle name="Percent 337 3 2" xfId="9864"/>
    <cellStyle name="Percent 337 4" xfId="7821"/>
    <cellStyle name="Percent 338" xfId="2869"/>
    <cellStyle name="Percent 338 2" xfId="3453"/>
    <cellStyle name="Percent 338 3" xfId="5974"/>
    <cellStyle name="Percent 338 3 2" xfId="9837"/>
    <cellStyle name="Percent 338 4" xfId="7794"/>
    <cellStyle name="Percent 339" xfId="2859"/>
    <cellStyle name="Percent 339 2" xfId="3316"/>
    <cellStyle name="Percent 339 3" xfId="5965"/>
    <cellStyle name="Percent 339 3 2" xfId="9828"/>
    <cellStyle name="Percent 339 4" xfId="7785"/>
    <cellStyle name="Percent 34" xfId="1691"/>
    <cellStyle name="Percent 34 2" xfId="1876"/>
    <cellStyle name="Percent 34 2 2" xfId="1877"/>
    <cellStyle name="Percent 34 2 3" xfId="1878"/>
    <cellStyle name="Percent 34 2 3 2" xfId="1879"/>
    <cellStyle name="Percent 34 3" xfId="1880"/>
    <cellStyle name="Percent 34 3 2" xfId="1881"/>
    <cellStyle name="Percent 34 4" xfId="1882"/>
    <cellStyle name="Percent 340" xfId="2801"/>
    <cellStyle name="Percent 340 2" xfId="3913"/>
    <cellStyle name="Percent 340 3" xfId="5909"/>
    <cellStyle name="Percent 340 3 2" xfId="9772"/>
    <cellStyle name="Percent 340 4" xfId="7729"/>
    <cellStyle name="Percent 341" xfId="2861"/>
    <cellStyle name="Percent 341 2" xfId="3570"/>
    <cellStyle name="Percent 341 3" xfId="5967"/>
    <cellStyle name="Percent 341 3 2" xfId="9830"/>
    <cellStyle name="Percent 341 4" xfId="7787"/>
    <cellStyle name="Percent 342" xfId="2838"/>
    <cellStyle name="Percent 342 2" xfId="3635"/>
    <cellStyle name="Percent 342 3" xfId="5944"/>
    <cellStyle name="Percent 342 3 2" xfId="9807"/>
    <cellStyle name="Percent 342 4" xfId="7764"/>
    <cellStyle name="Percent 343" xfId="2865"/>
    <cellStyle name="Percent 343 2" xfId="3723"/>
    <cellStyle name="Percent 343 3" xfId="5970"/>
    <cellStyle name="Percent 343 3 2" xfId="9833"/>
    <cellStyle name="Percent 343 4" xfId="7790"/>
    <cellStyle name="Percent 344" xfId="2853"/>
    <cellStyle name="Percent 344 2" xfId="3730"/>
    <cellStyle name="Percent 344 3" xfId="5959"/>
    <cellStyle name="Percent 344 3 2" xfId="9822"/>
    <cellStyle name="Percent 344 4" xfId="7779"/>
    <cellStyle name="Percent 345" xfId="2829"/>
    <cellStyle name="Percent 345 2" xfId="3726"/>
    <cellStyle name="Percent 345 3" xfId="5935"/>
    <cellStyle name="Percent 345 3 2" xfId="9798"/>
    <cellStyle name="Percent 345 4" xfId="7755"/>
    <cellStyle name="Percent 346" xfId="2913"/>
    <cellStyle name="Percent 346 2" xfId="3598"/>
    <cellStyle name="Percent 346 3" xfId="6015"/>
    <cellStyle name="Percent 346 3 2" xfId="9878"/>
    <cellStyle name="Percent 346 4" xfId="7835"/>
    <cellStyle name="Percent 347" xfId="2827"/>
    <cellStyle name="Percent 347 2" xfId="3350"/>
    <cellStyle name="Percent 347 3" xfId="5933"/>
    <cellStyle name="Percent 347 3 2" xfId="9796"/>
    <cellStyle name="Percent 347 4" xfId="7753"/>
    <cellStyle name="Percent 348" xfId="2772"/>
    <cellStyle name="Percent 348 2" xfId="3502"/>
    <cellStyle name="Percent 348 3" xfId="5882"/>
    <cellStyle name="Percent 348 3 2" xfId="9745"/>
    <cellStyle name="Percent 348 4" xfId="7702"/>
    <cellStyle name="Percent 349" xfId="2834"/>
    <cellStyle name="Percent 349 2" xfId="3376"/>
    <cellStyle name="Percent 349 3" xfId="5940"/>
    <cellStyle name="Percent 349 3 2" xfId="9803"/>
    <cellStyle name="Percent 349 4" xfId="7760"/>
    <cellStyle name="Percent 35" xfId="1883"/>
    <cellStyle name="Percent 35 2" xfId="1884"/>
    <cellStyle name="Percent 35 2 2" xfId="1885"/>
    <cellStyle name="Percent 35 3" xfId="1886"/>
    <cellStyle name="Percent 35 3 2" xfId="1887"/>
    <cellStyle name="Percent 35 4" xfId="1888"/>
    <cellStyle name="Percent 350" xfId="2919"/>
    <cellStyle name="Percent 350 2" xfId="3868"/>
    <cellStyle name="Percent 350 3" xfId="6021"/>
    <cellStyle name="Percent 350 3 2" xfId="9884"/>
    <cellStyle name="Percent 350 4" xfId="7841"/>
    <cellStyle name="Percent 351" xfId="2885"/>
    <cellStyle name="Percent 351 2" xfId="3954"/>
    <cellStyle name="Percent 351 3" xfId="5989"/>
    <cellStyle name="Percent 351 3 2" xfId="9852"/>
    <cellStyle name="Percent 351 4" xfId="7809"/>
    <cellStyle name="Percent 352" xfId="2858"/>
    <cellStyle name="Percent 352 2" xfId="3528"/>
    <cellStyle name="Percent 352 3" xfId="5964"/>
    <cellStyle name="Percent 352 3 2" xfId="9827"/>
    <cellStyle name="Percent 352 4" xfId="7784"/>
    <cellStyle name="Percent 353" xfId="2802"/>
    <cellStyle name="Percent 353 2" xfId="3634"/>
    <cellStyle name="Percent 353 3" xfId="5910"/>
    <cellStyle name="Percent 353 3 2" xfId="9773"/>
    <cellStyle name="Percent 353 4" xfId="7730"/>
    <cellStyle name="Percent 354" xfId="2816"/>
    <cellStyle name="Percent 354 2" xfId="3568"/>
    <cellStyle name="Percent 354 3" xfId="5922"/>
    <cellStyle name="Percent 354 3 2" xfId="9785"/>
    <cellStyle name="Percent 354 4" xfId="7742"/>
    <cellStyle name="Percent 355" xfId="2804"/>
    <cellStyle name="Percent 355 2" xfId="3885"/>
    <cellStyle name="Percent 355 3" xfId="5912"/>
    <cellStyle name="Percent 355 3 2" xfId="9775"/>
    <cellStyle name="Percent 355 4" xfId="7732"/>
    <cellStyle name="Percent 356" xfId="2916"/>
    <cellStyle name="Percent 356 2" xfId="3965"/>
    <cellStyle name="Percent 356 3" xfId="6018"/>
    <cellStyle name="Percent 356 3 2" xfId="9881"/>
    <cellStyle name="Percent 356 4" xfId="7838"/>
    <cellStyle name="Percent 357" xfId="2846"/>
    <cellStyle name="Percent 357 2" xfId="3763"/>
    <cellStyle name="Percent 357 3" xfId="5952"/>
    <cellStyle name="Percent 357 3 2" xfId="9815"/>
    <cellStyle name="Percent 357 4" xfId="7772"/>
    <cellStyle name="Percent 358" xfId="2800"/>
    <cellStyle name="Percent 358 2" xfId="3396"/>
    <cellStyle name="Percent 358 3" xfId="5908"/>
    <cellStyle name="Percent 358 3 2" xfId="9771"/>
    <cellStyle name="Percent 358 4" xfId="7728"/>
    <cellStyle name="Percent 359" xfId="2856"/>
    <cellStyle name="Percent 359 2" xfId="3633"/>
    <cellStyle name="Percent 359 3" xfId="5962"/>
    <cellStyle name="Percent 359 3 2" xfId="9825"/>
    <cellStyle name="Percent 359 4" xfId="7782"/>
    <cellStyle name="Percent 36" xfId="1889"/>
    <cellStyle name="Percent 36 2" xfId="1890"/>
    <cellStyle name="Percent 36 2 2" xfId="1891"/>
    <cellStyle name="Percent 36 3" xfId="1892"/>
    <cellStyle name="Percent 36 3 2" xfId="1893"/>
    <cellStyle name="Percent 36 4" xfId="1894"/>
    <cellStyle name="Percent 360" xfId="2900"/>
    <cellStyle name="Percent 360 2" xfId="3591"/>
    <cellStyle name="Percent 360 3" xfId="6002"/>
    <cellStyle name="Percent 360 3 2" xfId="9865"/>
    <cellStyle name="Percent 360 4" xfId="7822"/>
    <cellStyle name="Percent 361" xfId="2815"/>
    <cellStyle name="Percent 361 2" xfId="3619"/>
    <cellStyle name="Percent 361 3" xfId="5921"/>
    <cellStyle name="Percent 361 3 2" xfId="9784"/>
    <cellStyle name="Percent 361 4" xfId="7741"/>
    <cellStyle name="Percent 362" xfId="2923"/>
    <cellStyle name="Percent 362 2" xfId="3701"/>
    <cellStyle name="Percent 362 3" xfId="6025"/>
    <cellStyle name="Percent 362 3 2" xfId="9888"/>
    <cellStyle name="Percent 362 4" xfId="7845"/>
    <cellStyle name="Percent 363" xfId="2773"/>
    <cellStyle name="Percent 363 2" xfId="3805"/>
    <cellStyle name="Percent 363 3" xfId="5883"/>
    <cellStyle name="Percent 363 3 2" xfId="9746"/>
    <cellStyle name="Percent 363 4" xfId="7703"/>
    <cellStyle name="Percent 364" xfId="2907"/>
    <cellStyle name="Percent 364 2" xfId="3813"/>
    <cellStyle name="Percent 364 3" xfId="6009"/>
    <cellStyle name="Percent 364 3 2" xfId="9872"/>
    <cellStyle name="Percent 364 4" xfId="7829"/>
    <cellStyle name="Percent 365" xfId="2910"/>
    <cellStyle name="Percent 365 2" xfId="3521"/>
    <cellStyle name="Percent 365 3" xfId="6012"/>
    <cellStyle name="Percent 365 3 2" xfId="9875"/>
    <cellStyle name="Percent 365 4" xfId="7832"/>
    <cellStyle name="Percent 366" xfId="2830"/>
    <cellStyle name="Percent 366 2" xfId="3500"/>
    <cellStyle name="Percent 366 3" xfId="5936"/>
    <cellStyle name="Percent 366 3 2" xfId="9799"/>
    <cellStyle name="Percent 366 4" xfId="7756"/>
    <cellStyle name="Percent 367" xfId="2794"/>
    <cellStyle name="Percent 367 2" xfId="3579"/>
    <cellStyle name="Percent 367 3" xfId="5902"/>
    <cellStyle name="Percent 367 3 2" xfId="9765"/>
    <cellStyle name="Percent 367 4" xfId="7722"/>
    <cellStyle name="Percent 368" xfId="2854"/>
    <cellStyle name="Percent 368 2" xfId="3439"/>
    <cellStyle name="Percent 368 3" xfId="5960"/>
    <cellStyle name="Percent 368 3 2" xfId="9823"/>
    <cellStyle name="Percent 368 4" xfId="7780"/>
    <cellStyle name="Percent 369" xfId="2833"/>
    <cellStyle name="Percent 369 2" xfId="3789"/>
    <cellStyle name="Percent 369 3" xfId="5939"/>
    <cellStyle name="Percent 369 3 2" xfId="9802"/>
    <cellStyle name="Percent 369 4" xfId="7759"/>
    <cellStyle name="Percent 37" xfId="1895"/>
    <cellStyle name="Percent 37 2" xfId="1896"/>
    <cellStyle name="Percent 37 2 2" xfId="1897"/>
    <cellStyle name="Percent 37 3" xfId="1898"/>
    <cellStyle name="Percent 37 3 2" xfId="1899"/>
    <cellStyle name="Percent 37 4" xfId="1900"/>
    <cellStyle name="Percent 370" xfId="2844"/>
    <cellStyle name="Percent 370 2" xfId="3368"/>
    <cellStyle name="Percent 370 3" xfId="5950"/>
    <cellStyle name="Percent 370 3 2" xfId="9813"/>
    <cellStyle name="Percent 370 4" xfId="7770"/>
    <cellStyle name="Percent 371" xfId="2879"/>
    <cellStyle name="Percent 371 2" xfId="3564"/>
    <cellStyle name="Percent 371 3" xfId="5984"/>
    <cellStyle name="Percent 371 3 2" xfId="9847"/>
    <cellStyle name="Percent 371 4" xfId="7804"/>
    <cellStyle name="Percent 372" xfId="2774"/>
    <cellStyle name="Percent 372 2" xfId="3469"/>
    <cellStyle name="Percent 372 3" xfId="5884"/>
    <cellStyle name="Percent 372 3 2" xfId="9747"/>
    <cellStyle name="Percent 372 4" xfId="7704"/>
    <cellStyle name="Percent 373" xfId="2917"/>
    <cellStyle name="Percent 373 2" xfId="3574"/>
    <cellStyle name="Percent 373 3" xfId="6019"/>
    <cellStyle name="Percent 373 3 2" xfId="9882"/>
    <cellStyle name="Percent 373 4" xfId="7839"/>
    <cellStyle name="Percent 374" xfId="2820"/>
    <cellStyle name="Percent 374 2" xfId="4017"/>
    <cellStyle name="Percent 374 3" xfId="5926"/>
    <cellStyle name="Percent 374 3 2" xfId="9789"/>
    <cellStyle name="Percent 374 4" xfId="7746"/>
    <cellStyle name="Percent 375" xfId="2823"/>
    <cellStyle name="Percent 375 2" xfId="3879"/>
    <cellStyle name="Percent 375 3" xfId="5929"/>
    <cellStyle name="Percent 375 3 2" xfId="9792"/>
    <cellStyle name="Percent 375 4" xfId="7749"/>
    <cellStyle name="Percent 376" xfId="2782"/>
    <cellStyle name="Percent 376 2" xfId="3749"/>
    <cellStyle name="Percent 376 3" xfId="5891"/>
    <cellStyle name="Percent 376 3 2" xfId="9754"/>
    <cellStyle name="Percent 376 4" xfId="7711"/>
    <cellStyle name="Percent 377" xfId="2905"/>
    <cellStyle name="Percent 377 2" xfId="3357"/>
    <cellStyle name="Percent 377 3" xfId="6007"/>
    <cellStyle name="Percent 377 3 2" xfId="9870"/>
    <cellStyle name="Percent 377 4" xfId="7827"/>
    <cellStyle name="Percent 378" xfId="2897"/>
    <cellStyle name="Percent 379" xfId="3228"/>
    <cellStyle name="Percent 38" xfId="1901"/>
    <cellStyle name="Percent 38 2" xfId="1902"/>
    <cellStyle name="Percent 38 2 2" xfId="1903"/>
    <cellStyle name="Percent 38 3" xfId="1904"/>
    <cellStyle name="Percent 380" xfId="3235"/>
    <cellStyle name="Percent 381" xfId="2926"/>
    <cellStyle name="Percent 381 2" xfId="3718"/>
    <cellStyle name="Percent 381 3" xfId="6028"/>
    <cellStyle name="Percent 381 3 2" xfId="9891"/>
    <cellStyle name="Percent 381 4" xfId="7848"/>
    <cellStyle name="Percent 382" xfId="3233"/>
    <cellStyle name="Percent 382 2" xfId="3461"/>
    <cellStyle name="Percent 382 3" xfId="6107"/>
    <cellStyle name="Percent 382 3 2" xfId="9970"/>
    <cellStyle name="Percent 382 4" xfId="7926"/>
    <cellStyle name="Percent 383" xfId="3024"/>
    <cellStyle name="Percent 383 2" xfId="3766"/>
    <cellStyle name="Percent 383 3" xfId="6077"/>
    <cellStyle name="Percent 383 3 2" xfId="9940"/>
    <cellStyle name="Percent 383 4" xfId="7896"/>
    <cellStyle name="Percent 384" xfId="2931"/>
    <cellStyle name="Percent 384 2" xfId="3329"/>
    <cellStyle name="Percent 384 3" xfId="6031"/>
    <cellStyle name="Percent 384 3 2" xfId="9894"/>
    <cellStyle name="Percent 384 4" xfId="7851"/>
    <cellStyle name="Percent 385" xfId="3260"/>
    <cellStyle name="Percent 385 2" xfId="3846"/>
    <cellStyle name="Percent 385 3" xfId="6113"/>
    <cellStyle name="Percent 385 3 2" xfId="9976"/>
    <cellStyle name="Percent 385 4" xfId="7932"/>
    <cellStyle name="Percent 386" xfId="3284"/>
    <cellStyle name="Percent 386 2" xfId="3478"/>
    <cellStyle name="Percent 386 3" xfId="6114"/>
    <cellStyle name="Percent 386 3 2" xfId="9977"/>
    <cellStyle name="Percent 386 4" xfId="7934"/>
    <cellStyle name="Percent 387" xfId="3216"/>
    <cellStyle name="Percent 388" xfId="3291"/>
    <cellStyle name="Percent 389" xfId="2933"/>
    <cellStyle name="Percent 39" xfId="1905"/>
    <cellStyle name="Percent 39 2" xfId="1906"/>
    <cellStyle name="Percent 39 2 2" xfId="1907"/>
    <cellStyle name="Percent 39 3" xfId="1908"/>
    <cellStyle name="Percent 390" xfId="2943"/>
    <cellStyle name="Percent 390 2" xfId="3411"/>
    <cellStyle name="Percent 390 3" xfId="6038"/>
    <cellStyle name="Percent 390 3 2" xfId="9901"/>
    <cellStyle name="Percent 390 4" xfId="7858"/>
    <cellStyle name="Percent 391" xfId="3231"/>
    <cellStyle name="Percent 392" xfId="3287"/>
    <cellStyle name="Percent 392 2" xfId="3391"/>
    <cellStyle name="Percent 392 3" xfId="6116"/>
    <cellStyle name="Percent 392 3 2" xfId="9979"/>
    <cellStyle name="Percent 392 4" xfId="7936"/>
    <cellStyle name="Percent 393" xfId="3245"/>
    <cellStyle name="Percent 393 2" xfId="4032"/>
    <cellStyle name="Percent 393 3" xfId="6110"/>
    <cellStyle name="Percent 393 3 2" xfId="9973"/>
    <cellStyle name="Percent 393 4" xfId="7929"/>
    <cellStyle name="Percent 394" xfId="3077"/>
    <cellStyle name="Percent 394 2" xfId="3690"/>
    <cellStyle name="Percent 394 3" xfId="6097"/>
    <cellStyle name="Percent 394 3 2" xfId="9960"/>
    <cellStyle name="Percent 394 4" xfId="7916"/>
    <cellStyle name="Percent 395" xfId="3200"/>
    <cellStyle name="Percent 395 2" xfId="3720"/>
    <cellStyle name="Percent 395 3" xfId="6103"/>
    <cellStyle name="Percent 395 3 2" xfId="9966"/>
    <cellStyle name="Percent 395 4" xfId="7921"/>
    <cellStyle name="Percent 396" xfId="2936"/>
    <cellStyle name="Percent 396 2" xfId="3407"/>
    <cellStyle name="Percent 396 3" xfId="6034"/>
    <cellStyle name="Percent 396 3 2" xfId="9897"/>
    <cellStyle name="Percent 396 4" xfId="7854"/>
    <cellStyle name="Percent 397" xfId="3076"/>
    <cellStyle name="Percent 397 2" xfId="3497"/>
    <cellStyle name="Percent 397 3" xfId="6096"/>
    <cellStyle name="Percent 397 3 2" xfId="9959"/>
    <cellStyle name="Percent 397 4" xfId="7915"/>
    <cellStyle name="Percent 398" xfId="2944"/>
    <cellStyle name="Percent 399" xfId="2929"/>
    <cellStyle name="Percent 4" xfId="86"/>
    <cellStyle name="Percent 4 2" xfId="172"/>
    <cellStyle name="Percent 4 2 2" xfId="8324"/>
    <cellStyle name="Percent 4 3" xfId="1910"/>
    <cellStyle name="Percent 4 4" xfId="1911"/>
    <cellStyle name="Percent 4 5" xfId="1909"/>
    <cellStyle name="Percent 4 6" xfId="1374"/>
    <cellStyle name="Percent 4 6 2" xfId="8323"/>
    <cellStyle name="Percent 4 6 3" xfId="12152"/>
    <cellStyle name="Percent 4 7" xfId="2973"/>
    <cellStyle name="Percent 40" xfId="1912"/>
    <cellStyle name="Percent 40 2" xfId="1913"/>
    <cellStyle name="Percent 40 2 2" xfId="1914"/>
    <cellStyle name="Percent 40 3" xfId="1915"/>
    <cellStyle name="Percent 400" xfId="3193"/>
    <cellStyle name="Percent 401" xfId="3296"/>
    <cellStyle name="Percent 402" xfId="3298"/>
    <cellStyle name="Percent 403" xfId="5261"/>
    <cellStyle name="Percent 404" xfId="5308"/>
    <cellStyle name="Percent 405" xfId="6295"/>
    <cellStyle name="Percent 406" xfId="5262"/>
    <cellStyle name="Percent 407" xfId="4151"/>
    <cellStyle name="Percent 407 2" xfId="8497"/>
    <cellStyle name="Percent 408" xfId="5593"/>
    <cellStyle name="Percent 408 2" xfId="9456"/>
    <cellStyle name="Percent 409" xfId="6301"/>
    <cellStyle name="Percent 409 2" xfId="10158"/>
    <cellStyle name="Percent 41" xfId="1916"/>
    <cellStyle name="Percent 41 2" xfId="1917"/>
    <cellStyle name="Percent 41 2 2" xfId="1918"/>
    <cellStyle name="Percent 41 3" xfId="1919"/>
    <cellStyle name="Percent 410" xfId="6305"/>
    <cellStyle name="Percent 410 2" xfId="10162"/>
    <cellStyle name="Percent 411" xfId="6178"/>
    <cellStyle name="Percent 411 2" xfId="10040"/>
    <cellStyle name="Percent 412" xfId="6306"/>
    <cellStyle name="Percent 412 2" xfId="10163"/>
    <cellStyle name="Percent 413" xfId="6307"/>
    <cellStyle name="Percent 413 2" xfId="10164"/>
    <cellStyle name="Percent 414" xfId="6299"/>
    <cellStyle name="Percent 414 2" xfId="10156"/>
    <cellStyle name="Percent 415" xfId="6308"/>
    <cellStyle name="Percent 415 2" xfId="10165"/>
    <cellStyle name="Percent 416" xfId="6298"/>
    <cellStyle name="Percent 416 2" xfId="10155"/>
    <cellStyle name="Percent 417" xfId="4907"/>
    <cellStyle name="Percent 417 2" xfId="9221"/>
    <cellStyle name="Percent 418" xfId="6173"/>
    <cellStyle name="Percent 418 2" xfId="10035"/>
    <cellStyle name="Percent 419" xfId="6098"/>
    <cellStyle name="Percent 419 2" xfId="9961"/>
    <cellStyle name="Percent 42" xfId="1920"/>
    <cellStyle name="Percent 42 2" xfId="1921"/>
    <cellStyle name="Percent 42 2 2" xfId="1922"/>
    <cellStyle name="Percent 42 3" xfId="1923"/>
    <cellStyle name="Percent 420" xfId="6315"/>
    <cellStyle name="Percent 421" xfId="7925"/>
    <cellStyle name="Percent 422" xfId="8110"/>
    <cellStyle name="Percent 423" xfId="8113"/>
    <cellStyle name="Percent 424" xfId="7965"/>
    <cellStyle name="Percent 425" xfId="8114"/>
    <cellStyle name="Percent 426" xfId="8115"/>
    <cellStyle name="Percent 427" xfId="8108"/>
    <cellStyle name="Percent 428" xfId="8116"/>
    <cellStyle name="Percent 429" xfId="8298"/>
    <cellStyle name="Percent 43" xfId="1924"/>
    <cellStyle name="Percent 43 2" xfId="1925"/>
    <cellStyle name="Percent 43 2 2" xfId="1926"/>
    <cellStyle name="Percent 43 3" xfId="1927"/>
    <cellStyle name="Percent 430" xfId="9398"/>
    <cellStyle name="Percent 431" xfId="10172"/>
    <cellStyle name="Percent 432" xfId="8118"/>
    <cellStyle name="Percent 433" xfId="8281"/>
    <cellStyle name="Percent 434" xfId="10168"/>
    <cellStyle name="Percent 435" xfId="10173"/>
    <cellStyle name="Percent 436" xfId="8120"/>
    <cellStyle name="Percent 437" xfId="8127"/>
    <cellStyle name="Percent 438" xfId="10167"/>
    <cellStyle name="Percent 439" xfId="10171"/>
    <cellStyle name="Percent 44" xfId="1928"/>
    <cellStyle name="Percent 44 2" xfId="1929"/>
    <cellStyle name="Percent 44 2 2" xfId="1930"/>
    <cellStyle name="Percent 44 3" xfId="1931"/>
    <cellStyle name="Percent 440" xfId="11550"/>
    <cellStyle name="Percent 441" xfId="11551"/>
    <cellStyle name="Percent 442" xfId="10178"/>
    <cellStyle name="Percent 443" xfId="10894"/>
    <cellStyle name="Percent 444" xfId="11901"/>
    <cellStyle name="Percent 445" xfId="11101"/>
    <cellStyle name="Percent 446" xfId="11150"/>
    <cellStyle name="Percent 447" xfId="11166"/>
    <cellStyle name="Percent 448" xfId="11270"/>
    <cellStyle name="Percent 449" xfId="10204"/>
    <cellStyle name="Percent 45" xfId="1932"/>
    <cellStyle name="Percent 45 2" xfId="1933"/>
    <cellStyle name="Percent 45 2 2" xfId="1934"/>
    <cellStyle name="Percent 45 3" xfId="1935"/>
    <cellStyle name="Percent 450" xfId="10315"/>
    <cellStyle name="Percent 451" xfId="10649"/>
    <cellStyle name="Percent 452" xfId="11947"/>
    <cellStyle name="Percent 453" xfId="10723"/>
    <cellStyle name="Percent 454" xfId="10409"/>
    <cellStyle name="Percent 455" xfId="10322"/>
    <cellStyle name="Percent 456" xfId="12074"/>
    <cellStyle name="Percent 457" xfId="11095"/>
    <cellStyle name="Percent 458" xfId="10292"/>
    <cellStyle name="Percent 459" xfId="11484"/>
    <cellStyle name="Percent 46" xfId="1936"/>
    <cellStyle name="Percent 46 2" xfId="1937"/>
    <cellStyle name="Percent 46 2 2" xfId="1938"/>
    <cellStyle name="Percent 46 3" xfId="1939"/>
    <cellStyle name="Percent 460" xfId="12299"/>
    <cellStyle name="Percent 461" xfId="10526"/>
    <cellStyle name="Percent 462" xfId="10574"/>
    <cellStyle name="Percent 463" xfId="11118"/>
    <cellStyle name="Percent 464" xfId="10371"/>
    <cellStyle name="Percent 465" xfId="10728"/>
    <cellStyle name="Percent 466" xfId="11216"/>
    <cellStyle name="Percent 467" xfId="11161"/>
    <cellStyle name="Percent 468" xfId="13562"/>
    <cellStyle name="Percent 469" xfId="10720"/>
    <cellStyle name="Percent 47" xfId="1940"/>
    <cellStyle name="Percent 47 2" xfId="1941"/>
    <cellStyle name="Percent 47 2 2" xfId="1942"/>
    <cellStyle name="Percent 47 3" xfId="1943"/>
    <cellStyle name="Percent 470" xfId="11428"/>
    <cellStyle name="Percent 48" xfId="1944"/>
    <cellStyle name="Percent 48 2" xfId="1945"/>
    <cellStyle name="Percent 48 2 2" xfId="1946"/>
    <cellStyle name="Percent 48 3" xfId="1947"/>
    <cellStyle name="Percent 49" xfId="1948"/>
    <cellStyle name="Percent 49 2" xfId="1949"/>
    <cellStyle name="Percent 49 2 2" xfId="1950"/>
    <cellStyle name="Percent 5" xfId="74"/>
    <cellStyle name="Percent 5 2" xfId="1952"/>
    <cellStyle name="Percent 5 2 2" xfId="1953"/>
    <cellStyle name="Percent 5 2 3" xfId="1954"/>
    <cellStyle name="Percent 5 3" xfId="1955"/>
    <cellStyle name="Percent 5 4" xfId="1951"/>
    <cellStyle name="Percent 5 5" xfId="1758"/>
    <cellStyle name="Percent 5 6" xfId="2967"/>
    <cellStyle name="Percent 50" xfId="1956"/>
    <cellStyle name="Percent 50 2" xfId="1957"/>
    <cellStyle name="Percent 50 2 2" xfId="1958"/>
    <cellStyle name="Percent 51" xfId="1959"/>
    <cellStyle name="Percent 51 2" xfId="1960"/>
    <cellStyle name="Percent 51 2 2" xfId="1961"/>
    <cellStyle name="Percent 52" xfId="1962"/>
    <cellStyle name="Percent 52 2" xfId="1963"/>
    <cellStyle name="Percent 52 2 2" xfId="1964"/>
    <cellStyle name="Percent 53" xfId="1965"/>
    <cellStyle name="Percent 53 2" xfId="1966"/>
    <cellStyle name="Percent 54" xfId="1967"/>
    <cellStyle name="Percent 54 2" xfId="1968"/>
    <cellStyle name="Percent 55" xfId="1969"/>
    <cellStyle name="Percent 55 2" xfId="1970"/>
    <cellStyle name="Percent 56" xfId="1971"/>
    <cellStyle name="Percent 56 2" xfId="1972"/>
    <cellStyle name="Percent 57" xfId="1973"/>
    <cellStyle name="Percent 57 2" xfId="1974"/>
    <cellStyle name="Percent 58" xfId="1975"/>
    <cellStyle name="Percent 58 2" xfId="1976"/>
    <cellStyle name="Percent 59" xfId="1977"/>
    <cellStyle name="Percent 59 2" xfId="1978"/>
    <cellStyle name="Percent 6" xfId="69"/>
    <cellStyle name="Percent 6 10" xfId="11184"/>
    <cellStyle name="Percent 6 2" xfId="486"/>
    <cellStyle name="Percent 6 2 2" xfId="3713"/>
    <cellStyle name="Percent 6 2 3" xfId="4389"/>
    <cellStyle name="Percent 6 2 3 2" xfId="8735"/>
    <cellStyle name="Percent 6 2 4" xfId="6564"/>
    <cellStyle name="Percent 6 3" xfId="938"/>
    <cellStyle name="Percent 6 3 2" xfId="3553"/>
    <cellStyle name="Percent 6 3 3" xfId="4832"/>
    <cellStyle name="Percent 6 3 3 2" xfId="9178"/>
    <cellStyle name="Percent 6 3 4" xfId="7007"/>
    <cellStyle name="Percent 6 4" xfId="2285"/>
    <cellStyle name="Percent 6 4 2" xfId="3836"/>
    <cellStyle name="Percent 6 4 3" xfId="5495"/>
    <cellStyle name="Percent 6 4 3 2" xfId="7323"/>
    <cellStyle name="Percent 6 4 4" xfId="5066"/>
    <cellStyle name="Percent 6 5" xfId="1979"/>
    <cellStyle name="Percent 6 6" xfId="3222"/>
    <cellStyle name="Percent 6 7" xfId="3397"/>
    <cellStyle name="Percent 6 8" xfId="4366"/>
    <cellStyle name="Percent 6 8 2" xfId="8712"/>
    <cellStyle name="Percent 6 9" xfId="6541"/>
    <cellStyle name="Percent 60" xfId="1980"/>
    <cellStyle name="Percent 60 2" xfId="1981"/>
    <cellStyle name="Percent 61" xfId="1982"/>
    <cellStyle name="Percent 61 2" xfId="1983"/>
    <cellStyle name="Percent 62" xfId="1984"/>
    <cellStyle name="Percent 62 2" xfId="1985"/>
    <cellStyle name="Percent 63" xfId="1986"/>
    <cellStyle name="Percent 63 2" xfId="1987"/>
    <cellStyle name="Percent 63 3" xfId="1988"/>
    <cellStyle name="Percent 64" xfId="1989"/>
    <cellStyle name="Percent 64 2" xfId="1990"/>
    <cellStyle name="Percent 65" xfId="1991"/>
    <cellStyle name="Percent 65 2" xfId="1992"/>
    <cellStyle name="Percent 66" xfId="1993"/>
    <cellStyle name="Percent 66 2" xfId="1994"/>
    <cellStyle name="Percent 67" xfId="1995"/>
    <cellStyle name="Percent 67 2" xfId="1996"/>
    <cellStyle name="Percent 68" xfId="1997"/>
    <cellStyle name="Percent 68 2" xfId="1998"/>
    <cellStyle name="Percent 69" xfId="1999"/>
    <cellStyle name="Percent 69 2" xfId="2000"/>
    <cellStyle name="Percent 7" xfId="479"/>
    <cellStyle name="Percent 70" xfId="2001"/>
    <cellStyle name="Percent 71" xfId="2002"/>
    <cellStyle name="Percent 72" xfId="2003"/>
    <cellStyle name="Percent 73" xfId="2004"/>
    <cellStyle name="Percent 74" xfId="2005"/>
    <cellStyle name="Percent 75" xfId="2006"/>
    <cellStyle name="Percent 76" xfId="2007"/>
    <cellStyle name="Percent 77" xfId="2008"/>
    <cellStyle name="Percent 78" xfId="2009"/>
    <cellStyle name="Percent 78 2" xfId="2010"/>
    <cellStyle name="Percent 79" xfId="2011"/>
    <cellStyle name="Percent 79 2" xfId="2012"/>
    <cellStyle name="Percent 8" xfId="464"/>
    <cellStyle name="Percent 8 2" xfId="2289"/>
    <cellStyle name="Percent 8 2 2" xfId="3782"/>
    <cellStyle name="Percent 8 2 3" xfId="5498"/>
    <cellStyle name="Percent 8 2 3 2" xfId="7326"/>
    <cellStyle name="Percent 8 2 4" xfId="5067"/>
    <cellStyle name="Percent 8 3" xfId="2013"/>
    <cellStyle name="Percent 8 4" xfId="3224"/>
    <cellStyle name="Percent 8 5" xfId="3969"/>
    <cellStyle name="Percent 8 6" xfId="4370"/>
    <cellStyle name="Percent 8 6 2" xfId="8716"/>
    <cellStyle name="Percent 8 7" xfId="6545"/>
    <cellStyle name="Percent 8 8" xfId="11990"/>
    <cellStyle name="Percent 80" xfId="2014"/>
    <cellStyle name="Percent 81" xfId="2015"/>
    <cellStyle name="Percent 82" xfId="2016"/>
    <cellStyle name="Percent 83" xfId="1313"/>
    <cellStyle name="Percent 83 2" xfId="1048"/>
    <cellStyle name="Percent 83 2 2" xfId="4079"/>
    <cellStyle name="Percent 83 2 2 2" xfId="11467"/>
    <cellStyle name="Percent 83 2 2 3" xfId="11441"/>
    <cellStyle name="Percent 83 2 3" xfId="5055"/>
    <cellStyle name="Percent 83 2 3 2" xfId="9287"/>
    <cellStyle name="Percent 83 2 4" xfId="7112"/>
    <cellStyle name="Percent 83 3" xfId="3803"/>
    <cellStyle name="Percent 83 3 2" xfId="13570"/>
    <cellStyle name="Percent 83 3 3" xfId="10582"/>
    <cellStyle name="Percent 83 4" xfId="4965"/>
    <cellStyle name="Percent 83 4 2" xfId="9249"/>
    <cellStyle name="Percent 83 5" xfId="7077"/>
    <cellStyle name="Percent 84" xfId="2017"/>
    <cellStyle name="Percent 84 2" xfId="3588"/>
    <cellStyle name="Percent 84 2 2" xfId="10641"/>
    <cellStyle name="Percent 84 2 3" xfId="12270"/>
    <cellStyle name="Percent 84 3" xfId="5068"/>
    <cellStyle name="Percent 84 3 2" xfId="9295"/>
    <cellStyle name="Percent 84 4" xfId="7119"/>
    <cellStyle name="Percent 85" xfId="2103"/>
    <cellStyle name="Percent 86" xfId="2102"/>
    <cellStyle name="Percent 87" xfId="2107"/>
    <cellStyle name="Percent 88" xfId="2108"/>
    <cellStyle name="Percent 89" xfId="2110"/>
    <cellStyle name="Percent 9" xfId="2018"/>
    <cellStyle name="Percent 90" xfId="2113"/>
    <cellStyle name="Percent 90 2" xfId="3722"/>
    <cellStyle name="Percent 90 3" xfId="5329"/>
    <cellStyle name="Percent 90 3 2" xfId="9383"/>
    <cellStyle name="Percent 90 3 3" xfId="8317"/>
    <cellStyle name="Percent 90 4" xfId="7234"/>
    <cellStyle name="Percent 90 5" xfId="11129"/>
    <cellStyle name="Percent 91" xfId="2115"/>
    <cellStyle name="Percent 91 2" xfId="3546"/>
    <cellStyle name="Percent 91 3" xfId="5331"/>
    <cellStyle name="Percent 91 3 2" xfId="9385"/>
    <cellStyle name="Percent 91 4" xfId="7236"/>
    <cellStyle name="Percent 92" xfId="2252"/>
    <cellStyle name="Percent 92 2" xfId="3638"/>
    <cellStyle name="Percent 92 3" xfId="5463"/>
    <cellStyle name="Percent 92 3 2" xfId="9405"/>
    <cellStyle name="Percent 92 4" xfId="7292"/>
    <cellStyle name="Percent 93" xfId="2123"/>
    <cellStyle name="Percent 93 2" xfId="3378"/>
    <cellStyle name="Percent 93 3" xfId="5338"/>
    <cellStyle name="Percent 93 3 2" xfId="9390"/>
    <cellStyle name="Percent 93 4" xfId="7241"/>
    <cellStyle name="Percent 94" xfId="2377"/>
    <cellStyle name="Percent 94 2" xfId="3887"/>
    <cellStyle name="Percent 94 3" xfId="5578"/>
    <cellStyle name="Percent 94 3 2" xfId="9441"/>
    <cellStyle name="Percent 94 4" xfId="7399"/>
    <cellStyle name="Percent 95" xfId="2251"/>
    <cellStyle name="Percent 95 2" xfId="3422"/>
    <cellStyle name="Percent 95 3" xfId="5462"/>
    <cellStyle name="Percent 95 3 2" xfId="9404"/>
    <cellStyle name="Percent 95 4" xfId="7291"/>
    <cellStyle name="Percent 96" xfId="2378"/>
    <cellStyle name="Percent 96 2" xfId="4006"/>
    <cellStyle name="Percent 96 3" xfId="5579"/>
    <cellStyle name="Percent 96 3 2" xfId="9442"/>
    <cellStyle name="Percent 96 4" xfId="7400"/>
    <cellStyle name="Percent 97" xfId="2389"/>
    <cellStyle name="Percent 97 2" xfId="3677"/>
    <cellStyle name="Percent 97 3" xfId="5589"/>
    <cellStyle name="Percent 97 3 2" xfId="9452"/>
    <cellStyle name="Percent 97 4" xfId="7410"/>
    <cellStyle name="Percent 98" xfId="2131"/>
    <cellStyle name="Percent 98 2" xfId="3473"/>
    <cellStyle name="Percent 98 3" xfId="5346"/>
    <cellStyle name="Percent 98 3 2" xfId="9393"/>
    <cellStyle name="Percent 98 4" xfId="7244"/>
    <cellStyle name="Percent 99" xfId="2224"/>
    <cellStyle name="Percent 99 2" xfId="3458"/>
    <cellStyle name="Percent 99 3" xfId="5435"/>
    <cellStyle name="Percent 99 3 2" xfId="9402"/>
    <cellStyle name="Percent 99 4" xfId="7264"/>
    <cellStyle name="rf0" xfId="1711"/>
    <cellStyle name="rf0 2" xfId="2020"/>
    <cellStyle name="rf0 3" xfId="2019"/>
    <cellStyle name="rf1" xfId="1292"/>
    <cellStyle name="rf1 2" xfId="2022"/>
    <cellStyle name="rf1 3" xfId="2021"/>
    <cellStyle name="rf10" xfId="1061"/>
    <cellStyle name="rf10 2" xfId="2024"/>
    <cellStyle name="rf10 3" xfId="2023"/>
    <cellStyle name="rf11" xfId="1630"/>
    <cellStyle name="rf11 2" xfId="2026"/>
    <cellStyle name="rf11 3" xfId="2025"/>
    <cellStyle name="rf12" xfId="6"/>
    <cellStyle name="rf12 2" xfId="2028"/>
    <cellStyle name="rf12 3" xfId="2027"/>
    <cellStyle name="rf13" xfId="1181"/>
    <cellStyle name="rf13 2" xfId="2030"/>
    <cellStyle name="rf13 3" xfId="2029"/>
    <cellStyle name="rf13 4" xfId="5290"/>
    <cellStyle name="rf14" xfId="1583"/>
    <cellStyle name="rf14 2" xfId="2032"/>
    <cellStyle name="rf14 3" xfId="2031"/>
    <cellStyle name="rf15" xfId="1447"/>
    <cellStyle name="rf15 2" xfId="2034"/>
    <cellStyle name="rf15 3" xfId="2033"/>
    <cellStyle name="rf16" xfId="1760"/>
    <cellStyle name="rf16 2" xfId="2036"/>
    <cellStyle name="rf16 3" xfId="2035"/>
    <cellStyle name="rf17" xfId="1143"/>
    <cellStyle name="rf17 2" xfId="2038"/>
    <cellStyle name="rf17 3" xfId="2037"/>
    <cellStyle name="rf18" xfId="1668"/>
    <cellStyle name="rf18 2" xfId="2040"/>
    <cellStyle name="rf18 3" xfId="2039"/>
    <cellStyle name="rf19" xfId="1331"/>
    <cellStyle name="rf19 2" xfId="2042"/>
    <cellStyle name="rf19 3" xfId="2041"/>
    <cellStyle name="rf2" xfId="1437"/>
    <cellStyle name="rf2 2" xfId="2044"/>
    <cellStyle name="rf2 3" xfId="2043"/>
    <cellStyle name="rf20" xfId="1462"/>
    <cellStyle name="rf20 2" xfId="2046"/>
    <cellStyle name="rf20 3" xfId="2045"/>
    <cellStyle name="rf21" xfId="1330"/>
    <cellStyle name="rf21 2" xfId="2048"/>
    <cellStyle name="rf21 2 2" xfId="3663"/>
    <cellStyle name="rf21 3" xfId="2047"/>
    <cellStyle name="rf21 3 2" xfId="3958"/>
    <cellStyle name="rf21 4" xfId="5299"/>
    <cellStyle name="rf22" xfId="1310"/>
    <cellStyle name="rf23" xfId="1512"/>
    <cellStyle name="rf23 2" xfId="2051"/>
    <cellStyle name="rf23 2 2" xfId="3703"/>
    <cellStyle name="rf23 3" xfId="2050"/>
    <cellStyle name="rf23 3 2" xfId="3893"/>
    <cellStyle name="rf23 4" xfId="3616"/>
    <cellStyle name="rf24" xfId="1141"/>
    <cellStyle name="rf24 2" xfId="2053"/>
    <cellStyle name="rf24 2 2" xfId="3336"/>
    <cellStyle name="rf24 3" xfId="2052"/>
    <cellStyle name="rf24 3 2" xfId="3733"/>
    <cellStyle name="rf24 4" xfId="3676"/>
    <cellStyle name="rf25" xfId="980"/>
    <cellStyle name="rf25 2" xfId="2055"/>
    <cellStyle name="rf25 2 2" xfId="4083"/>
    <cellStyle name="rf25 3" xfId="2054"/>
    <cellStyle name="rf25 3 2" xfId="4084"/>
    <cellStyle name="rf25 4" xfId="3865"/>
    <cellStyle name="rf26" xfId="1467"/>
    <cellStyle name="rf26 2" xfId="2057"/>
    <cellStyle name="rf26 3" xfId="2056"/>
    <cellStyle name="rf27" xfId="1662"/>
    <cellStyle name="rf27 2" xfId="2059"/>
    <cellStyle name="rf27 3" xfId="2060"/>
    <cellStyle name="rf27 4" xfId="2058"/>
    <cellStyle name="rf28" xfId="1366"/>
    <cellStyle name="rf28 2" xfId="2062"/>
    <cellStyle name="rf28 2 2" xfId="4085"/>
    <cellStyle name="rf28 3" xfId="2063"/>
    <cellStyle name="rf28 4" xfId="2061"/>
    <cellStyle name="rf28 4 2" xfId="4086"/>
    <cellStyle name="rf29" xfId="1421"/>
    <cellStyle name="rf29 2" xfId="2065"/>
    <cellStyle name="rf29 3" xfId="2066"/>
    <cellStyle name="rf29 4" xfId="2064"/>
    <cellStyle name="rf3" xfId="1676"/>
    <cellStyle name="rf3 2" xfId="2068"/>
    <cellStyle name="rf3 3" xfId="2067"/>
    <cellStyle name="rf30" xfId="1636"/>
    <cellStyle name="rf30 2" xfId="2070"/>
    <cellStyle name="rf30 2 2" xfId="2071"/>
    <cellStyle name="rf30 3" xfId="2072"/>
    <cellStyle name="rf30 4" xfId="2069"/>
    <cellStyle name="rf30 4 2" xfId="5069"/>
    <cellStyle name="rf30 4 2 2" xfId="9296"/>
    <cellStyle name="rf30 4 3" xfId="7120"/>
    <cellStyle name="rf31" xfId="1458"/>
    <cellStyle name="rf4" xfId="1150"/>
    <cellStyle name="rf4 2" xfId="2074"/>
    <cellStyle name="rf4 3" xfId="2073"/>
    <cellStyle name="rf5" xfId="1176"/>
    <cellStyle name="rf5 2" xfId="2076"/>
    <cellStyle name="rf5 3" xfId="2075"/>
    <cellStyle name="rf6" xfId="1459"/>
    <cellStyle name="rf6 2" xfId="2078"/>
    <cellStyle name="rf6 3" xfId="2077"/>
    <cellStyle name="rf7" xfId="1281"/>
    <cellStyle name="rf7 2" xfId="2080"/>
    <cellStyle name="rf7 3" xfId="2079"/>
    <cellStyle name="rf8" xfId="1562"/>
    <cellStyle name="rf8 2" xfId="2082"/>
    <cellStyle name="rf8 3" xfId="2081"/>
    <cellStyle name="rf9" xfId="1634"/>
    <cellStyle name="rf9 2" xfId="2084"/>
    <cellStyle name="rf9 3" xfId="2083"/>
    <cellStyle name="StyleName1" xfId="2085"/>
    <cellStyle name="StyleName2" xfId="2086"/>
    <cellStyle name="StyleName3" xfId="2087"/>
    <cellStyle name="StyleName4" xfId="2088"/>
    <cellStyle name="StyleName5" xfId="2089"/>
    <cellStyle name="StyleName6" xfId="2090"/>
    <cellStyle name="StyleName7" xfId="2091"/>
    <cellStyle name="StyleName8" xfId="2092"/>
    <cellStyle name="Tickmark" xfId="2093"/>
    <cellStyle name="Tickmark 2" xfId="2094"/>
    <cellStyle name="Title" xfId="3" builtinId="15" customBuiltin="1"/>
    <cellStyle name="Title 2" xfId="102"/>
    <cellStyle name="Title 3" xfId="71"/>
    <cellStyle name="Title 3 2" xfId="2117"/>
    <cellStyle name="Title 3 2 2" xfId="4089"/>
    <cellStyle name="Title 3 2 3" xfId="5333"/>
    <cellStyle name="Title 3 2 4" xfId="5070"/>
    <cellStyle name="Title 3 3" xfId="2095"/>
    <cellStyle name="Title 3 3 2" xfId="4090"/>
    <cellStyle name="Title 3 4" xfId="3227"/>
    <cellStyle name="Title 3 4 2" xfId="4091"/>
    <cellStyle name="Title 3 5" xfId="4088"/>
    <cellStyle name="Title 3 6" xfId="12071"/>
    <cellStyle name="Title 4" xfId="2096"/>
    <cellStyle name="Title 4 2" xfId="4092"/>
    <cellStyle name="Title 5" xfId="4087"/>
    <cellStyle name="Title 5 2" xfId="5233"/>
    <cellStyle name="Title 5 3" xfId="6291"/>
    <cellStyle name="Title 5 3 2" xfId="8300"/>
    <cellStyle name="Title 5 4" xfId="5072"/>
    <cellStyle name="Title 5 5" xfId="12190"/>
    <cellStyle name="Title 6" xfId="10648"/>
    <cellStyle name="Total" xfId="4126" builtinId="25" customBuiltin="1"/>
    <cellStyle name="Total 2" xfId="160"/>
    <cellStyle name="Total 2 2" xfId="237"/>
    <cellStyle name="Total 2 2 2" xfId="4094"/>
    <cellStyle name="Total 3" xfId="31"/>
    <cellStyle name="Total 3 2" xfId="2098"/>
    <cellStyle name="Total 3 3" xfId="2394"/>
    <cellStyle name="Total 3 3 2" xfId="4096"/>
    <cellStyle name="Total 3 4" xfId="2097"/>
    <cellStyle name="Total 3 5" xfId="3229"/>
    <cellStyle name="Total 3 6" xfId="4095"/>
    <cellStyle name="Total 3 7" xfId="5269"/>
    <cellStyle name="Total 4" xfId="2099"/>
    <cellStyle name="Total 5" xfId="1417"/>
    <cellStyle name="Total 5 2" xfId="4097"/>
    <cellStyle name="Total 6" xfId="4093"/>
    <cellStyle name="Total 7" xfId="11525"/>
    <cellStyle name="Total 8" xfId="11960"/>
    <cellStyle name="Total 9" xfId="12167"/>
    <cellStyle name="Warning Text" xfId="4124" builtinId="11" customBuiltin="1"/>
    <cellStyle name="Warning Text 2" xfId="156"/>
    <cellStyle name="Warning Text 2 2" xfId="238"/>
    <cellStyle name="Warning Text 2 2 2" xfId="2198"/>
    <cellStyle name="Warning Text 2 2 2 2" xfId="5410"/>
    <cellStyle name="Warning Text 2 2 2 3" xfId="5071"/>
    <cellStyle name="Warning Text 2 2 3" xfId="2101"/>
    <cellStyle name="Warning Text 2 2 4" xfId="3230"/>
    <cellStyle name="Warning Text 2 2 5" xfId="10217"/>
    <cellStyle name="Warning Text 3" xfId="29"/>
    <cellStyle name="Warning Text 4" xfId="11522"/>
    <cellStyle name="Warning Text 5" xfId="12039"/>
    <cellStyle name="Warning Text 6" xfId="1070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80" zoomScaleNormal="80" workbookViewId="0">
      <selection activeCell="F712" sqref="F712"/>
    </sheetView>
  </sheetViews>
  <sheetFormatPr defaultColWidth="11.75" defaultRowHeight="12.6" customHeight="1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>
      <c r="A1" s="218" t="s">
        <v>1232</v>
      </c>
      <c r="B1" s="219"/>
      <c r="C1" s="219"/>
      <c r="D1" s="219"/>
      <c r="E1" s="219"/>
      <c r="F1" s="219"/>
    </row>
    <row r="2" spans="1:6" ht="12.75" customHeight="1">
      <c r="A2" s="219" t="s">
        <v>1233</v>
      </c>
      <c r="B2" s="219"/>
      <c r="C2" s="220"/>
      <c r="D2" s="219"/>
      <c r="E2" s="219"/>
      <c r="F2" s="219"/>
    </row>
    <row r="3" spans="1:6" ht="12.75" customHeight="1">
      <c r="A3" s="197"/>
      <c r="C3" s="221"/>
    </row>
    <row r="4" spans="1:6" ht="12.75" customHeight="1">
      <c r="C4" s="221"/>
    </row>
    <row r="5" spans="1:6" ht="12.75" customHeight="1">
      <c r="A5" s="197" t="s">
        <v>1258</v>
      </c>
      <c r="C5" s="221"/>
    </row>
    <row r="6" spans="1:6" ht="12.75" customHeight="1">
      <c r="A6" s="197" t="s">
        <v>0</v>
      </c>
      <c r="C6" s="221"/>
    </row>
    <row r="7" spans="1:6" ht="12.75" customHeight="1">
      <c r="A7" s="197" t="s">
        <v>1</v>
      </c>
      <c r="C7" s="221"/>
    </row>
    <row r="8" spans="1:6" ht="12.75" customHeight="1">
      <c r="C8" s="221"/>
    </row>
    <row r="9" spans="1:6" ht="12.75" customHeight="1">
      <c r="C9" s="221"/>
    </row>
    <row r="10" spans="1:6" ht="12.75" customHeight="1">
      <c r="A10" s="196" t="s">
        <v>1228</v>
      </c>
      <c r="C10" s="221"/>
    </row>
    <row r="11" spans="1:6" ht="12.75" customHeight="1">
      <c r="A11" s="196" t="s">
        <v>1231</v>
      </c>
      <c r="C11" s="221"/>
    </row>
    <row r="12" spans="1:6" ht="12.75" customHeight="1">
      <c r="C12" s="221"/>
    </row>
    <row r="13" spans="1:6" ht="12.75" customHeight="1">
      <c r="C13" s="221"/>
    </row>
    <row r="14" spans="1:6" ht="12.75" customHeight="1">
      <c r="A14" s="197" t="s">
        <v>2</v>
      </c>
      <c r="C14" s="221"/>
    </row>
    <row r="15" spans="1:6" ht="12.75" customHeight="1">
      <c r="A15" s="197"/>
      <c r="C15" s="221"/>
    </row>
    <row r="16" spans="1:6" ht="12.75" customHeight="1">
      <c r="A16" s="180" t="s">
        <v>1260</v>
      </c>
      <c r="C16" s="221"/>
      <c r="F16" s="260" t="s">
        <v>1259</v>
      </c>
    </row>
    <row r="17" spans="1:6" ht="12.75" customHeight="1">
      <c r="A17" s="180" t="s">
        <v>1230</v>
      </c>
      <c r="C17" s="260" t="s">
        <v>1259</v>
      </c>
    </row>
    <row r="18" spans="1:6" ht="12.75" customHeight="1">
      <c r="A18" s="215"/>
      <c r="C18" s="221"/>
    </row>
    <row r="19" spans="1:6" ht="12.75" customHeight="1">
      <c r="C19" s="221"/>
    </row>
    <row r="20" spans="1:6" ht="12.75" customHeight="1">
      <c r="A20" s="257" t="s">
        <v>1234</v>
      </c>
      <c r="B20" s="257"/>
      <c r="C20" s="261"/>
      <c r="D20" s="257"/>
      <c r="E20" s="257"/>
      <c r="F20" s="257"/>
    </row>
    <row r="21" spans="1:6" ht="22.5" customHeight="1">
      <c r="A21" s="197"/>
      <c r="C21" s="221"/>
    </row>
    <row r="22" spans="1:6" ht="12.6" customHeight="1">
      <c r="A22" s="222" t="s">
        <v>1254</v>
      </c>
      <c r="B22" s="223"/>
      <c r="C22" s="224"/>
      <c r="D22" s="222"/>
      <c r="E22" s="222"/>
    </row>
    <row r="23" spans="1:6" ht="12.6" customHeight="1">
      <c r="B23" s="197"/>
      <c r="C23" s="221"/>
    </row>
    <row r="24" spans="1:6" ht="12.6" customHeight="1">
      <c r="A24" s="225" t="s">
        <v>3</v>
      </c>
      <c r="C24" s="221"/>
    </row>
    <row r="25" spans="1:6" ht="12.6" customHeight="1">
      <c r="A25" s="196" t="s">
        <v>1235</v>
      </c>
      <c r="C25" s="221"/>
    </row>
    <row r="26" spans="1:6" ht="12.6" customHeight="1">
      <c r="A26" s="197" t="s">
        <v>4</v>
      </c>
      <c r="C26" s="221"/>
    </row>
    <row r="27" spans="1:6" ht="12.6" customHeight="1">
      <c r="A27" s="196" t="s">
        <v>1236</v>
      </c>
      <c r="C27" s="221"/>
    </row>
    <row r="28" spans="1:6" ht="12.6" customHeight="1">
      <c r="A28" s="197" t="s">
        <v>5</v>
      </c>
      <c r="C28" s="221"/>
    </row>
    <row r="29" spans="1:6" ht="12.6" customHeight="1">
      <c r="A29" s="196"/>
      <c r="C29" s="221"/>
    </row>
    <row r="30" spans="1:6" ht="12.6" customHeight="1">
      <c r="A30" s="180" t="s">
        <v>6</v>
      </c>
      <c r="C30" s="221"/>
    </row>
    <row r="31" spans="1:6" ht="12.6" customHeight="1">
      <c r="A31" s="197" t="s">
        <v>7</v>
      </c>
      <c r="C31" s="221"/>
    </row>
    <row r="32" spans="1:6" ht="12.6" customHeight="1">
      <c r="A32" s="197" t="s">
        <v>8</v>
      </c>
      <c r="C32" s="221"/>
    </row>
    <row r="33" spans="1:83" ht="12.6" customHeight="1">
      <c r="A33" s="196" t="s">
        <v>1237</v>
      </c>
      <c r="C33" s="221"/>
    </row>
    <row r="34" spans="1:83" ht="12.6" customHeight="1">
      <c r="A34" s="197" t="s">
        <v>9</v>
      </c>
      <c r="C34" s="221"/>
    </row>
    <row r="35" spans="1:83" ht="12.6" customHeight="1">
      <c r="A35" s="197"/>
      <c r="C35" s="221"/>
    </row>
    <row r="36" spans="1:83" ht="12.6" customHeight="1">
      <c r="A36" s="196" t="s">
        <v>1238</v>
      </c>
      <c r="C36" s="221"/>
    </row>
    <row r="37" spans="1:83" ht="12.6" customHeight="1">
      <c r="A37" s="197" t="s">
        <v>1229</v>
      </c>
      <c r="C37" s="221"/>
    </row>
    <row r="38" spans="1:83" ht="12" customHeight="1">
      <c r="A38" s="196"/>
      <c r="C38" s="221"/>
    </row>
    <row r="39" spans="1:83" ht="12.6" customHeight="1">
      <c r="A39" s="197"/>
      <c r="C39" s="221"/>
    </row>
    <row r="40" spans="1:83" ht="12" customHeight="1">
      <c r="A40" s="197"/>
      <c r="C40" s="221"/>
    </row>
    <row r="41" spans="1:83" ht="12" customHeight="1">
      <c r="A41" s="197"/>
      <c r="C41" s="226"/>
      <c r="D41" s="227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6"/>
      <c r="BJ41" s="226"/>
      <c r="BK41" s="226"/>
      <c r="BL41" s="226"/>
      <c r="BM41" s="226"/>
      <c r="BN41" s="226"/>
      <c r="BO41" s="226"/>
      <c r="BP41" s="226"/>
      <c r="BQ41" s="226"/>
      <c r="BR41" s="226"/>
      <c r="BS41" s="226"/>
      <c r="BT41" s="226"/>
      <c r="BU41" s="226"/>
      <c r="BV41" s="226"/>
      <c r="BW41" s="226"/>
      <c r="BX41" s="226"/>
      <c r="BY41" s="226"/>
      <c r="BZ41" s="226"/>
      <c r="CA41" s="226"/>
      <c r="CB41" s="226"/>
      <c r="CC41" s="226"/>
    </row>
    <row r="42" spans="1:83" ht="12" customHeight="1">
      <c r="A42" s="197"/>
      <c r="C42" s="226"/>
      <c r="D42" s="227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  <c r="BP42" s="226"/>
      <c r="BQ42" s="226"/>
      <c r="BR42" s="226"/>
      <c r="BS42" s="226"/>
      <c r="BT42" s="226"/>
      <c r="BU42" s="226"/>
      <c r="BV42" s="226"/>
      <c r="BW42" s="226"/>
      <c r="BX42" s="226"/>
      <c r="BY42" s="226"/>
      <c r="BZ42" s="226"/>
      <c r="CA42" s="226"/>
      <c r="CB42" s="226"/>
      <c r="CC42" s="226"/>
      <c r="CD42" s="228"/>
    </row>
    <row r="43" spans="1:83" ht="12" customHeight="1">
      <c r="A43" s="197"/>
      <c r="C43" s="221"/>
      <c r="F43" s="181"/>
    </row>
    <row r="44" spans="1:83" ht="12" customHeight="1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>
      <c r="A45" s="175"/>
      <c r="B45" s="229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3"/>
      <c r="CE47" s="193">
        <f>SUM(C47:CC47)</f>
        <v>0</v>
      </c>
    </row>
    <row r="48" spans="1:83" ht="12.6" customHeight="1">
      <c r="A48" s="175" t="s">
        <v>205</v>
      </c>
      <c r="B48" s="377">
        <v>3192735</v>
      </c>
      <c r="C48" s="230">
        <f>ROUND(((B48/CE61)*C61),0)</f>
        <v>0</v>
      </c>
      <c r="D48" s="230">
        <f>ROUND(((B48/CE61)*D61),0)</f>
        <v>0</v>
      </c>
      <c r="E48" s="193">
        <f>ROUND(((B48/CE61)*E61),0)</f>
        <v>268809</v>
      </c>
      <c r="F48" s="193">
        <f>ROUND(((B48/CE61)*F61),0)</f>
        <v>0</v>
      </c>
      <c r="G48" s="193">
        <f>ROUND(((B48/CE61)*G61),0)</f>
        <v>0</v>
      </c>
      <c r="H48" s="193">
        <f>ROUND(((B48/CE61)*H61),0)</f>
        <v>0</v>
      </c>
      <c r="I48" s="193">
        <f>ROUND(((B48/CE61)*I61),0)</f>
        <v>0</v>
      </c>
      <c r="J48" s="193">
        <f>ROUND(((B48/CE61)*J61),0)</f>
        <v>0</v>
      </c>
      <c r="K48" s="193">
        <f>ROUND(((B48/CE61)*K61),0)</f>
        <v>0</v>
      </c>
      <c r="L48" s="193">
        <f>ROUND(((B48/CE61)*L61),0)</f>
        <v>131319</v>
      </c>
      <c r="M48" s="193">
        <f>ROUND(((B48/CE61)*M61),0)</f>
        <v>0</v>
      </c>
      <c r="N48" s="193">
        <f>ROUND(((B48/CE61)*N61),0)</f>
        <v>0</v>
      </c>
      <c r="O48" s="193">
        <f>ROUND(((B48/CE61)*O61),0)</f>
        <v>0</v>
      </c>
      <c r="P48" s="193">
        <f>ROUND(((B48/CE61)*P61),0)</f>
        <v>137999</v>
      </c>
      <c r="Q48" s="193">
        <f>ROUND(((B48/CE61)*Q61),0)</f>
        <v>0</v>
      </c>
      <c r="R48" s="193">
        <f>ROUND(((B48/CE61)*R61),0)</f>
        <v>97980</v>
      </c>
      <c r="S48" s="193">
        <f>ROUND(((B48/CE61)*S61),0)</f>
        <v>0</v>
      </c>
      <c r="T48" s="193">
        <f>ROUND(((B48/CE61)*T61),0)</f>
        <v>0</v>
      </c>
      <c r="U48" s="193">
        <f>ROUND(((B48/CE61)*U61),0)</f>
        <v>183535</v>
      </c>
      <c r="V48" s="193">
        <f>ROUND(((B48/CE61)*V61),0)</f>
        <v>0</v>
      </c>
      <c r="W48" s="193">
        <f>ROUND(((B48/CE61)*W61),0)</f>
        <v>0</v>
      </c>
      <c r="X48" s="193">
        <f>ROUND(((B48/CE61)*X61),0)</f>
        <v>0</v>
      </c>
      <c r="Y48" s="193">
        <f>ROUND(((B48/CE61)*Y61),0)</f>
        <v>0</v>
      </c>
      <c r="Z48" s="193">
        <f>ROUND(((B48/CE61)*Z61),0)</f>
        <v>153448</v>
      </c>
      <c r="AA48" s="193">
        <f>ROUND(((B48/CE61)*AA61),0)</f>
        <v>0</v>
      </c>
      <c r="AB48" s="193">
        <f>ROUND(((B48/CE61)*AB61),0)</f>
        <v>37671</v>
      </c>
      <c r="AC48" s="193">
        <f>ROUND(((B48/CE61)*AC61),0)</f>
        <v>29595</v>
      </c>
      <c r="AD48" s="193">
        <f>ROUND(((B48/CE61)*AD61),0)</f>
        <v>0</v>
      </c>
      <c r="AE48" s="193">
        <f>ROUND(((B48/CE61)*AE61),0)</f>
        <v>41066</v>
      </c>
      <c r="AF48" s="193">
        <f>ROUND(((B48/CE61)*AF61),0)</f>
        <v>0</v>
      </c>
      <c r="AG48" s="193">
        <f>ROUND(((B48/CE61)*AG61),0)</f>
        <v>239689</v>
      </c>
      <c r="AH48" s="193">
        <f>ROUND(((B48/CE61)*AH61),0)</f>
        <v>0</v>
      </c>
      <c r="AI48" s="193">
        <f>ROUND(((B48/CE61)*AI61),0)</f>
        <v>0</v>
      </c>
      <c r="AJ48" s="193">
        <f>ROUND(((B48/CE61)*AJ61),0)</f>
        <v>1015298</v>
      </c>
      <c r="AK48" s="193">
        <f>ROUND(((B48/CE61)*AK61),0)</f>
        <v>413</v>
      </c>
      <c r="AL48" s="193">
        <f>ROUND(((B48/CE61)*AL61),0)</f>
        <v>3732</v>
      </c>
      <c r="AM48" s="193">
        <f>ROUND(((B48/CE61)*AM61),0)</f>
        <v>0</v>
      </c>
      <c r="AN48" s="193">
        <f>ROUND(((B48/CE61)*AN61),0)</f>
        <v>0</v>
      </c>
      <c r="AO48" s="193">
        <f>ROUND(((B48/CE61)*AO61),0)</f>
        <v>0</v>
      </c>
      <c r="AP48" s="193">
        <f>ROUND(((B48/CE61)*AP61),0)</f>
        <v>0</v>
      </c>
      <c r="AQ48" s="193">
        <f>ROUND(((B48/CE61)*AQ61),0)</f>
        <v>0</v>
      </c>
      <c r="AR48" s="193">
        <f>ROUND(((B48/CE61)*AR61),0)</f>
        <v>0</v>
      </c>
      <c r="AS48" s="193">
        <f>ROUND(((B48/CE61)*AS61),0)</f>
        <v>0</v>
      </c>
      <c r="AT48" s="193">
        <f>ROUND(((B48/CE61)*AT61),0)</f>
        <v>0</v>
      </c>
      <c r="AU48" s="193">
        <f>ROUND(((B48/CE61)*AU61),0)</f>
        <v>84</v>
      </c>
      <c r="AV48" s="193">
        <f>ROUND(((B48/CE61)*AV61),0)</f>
        <v>0</v>
      </c>
      <c r="AW48" s="193">
        <f>ROUND(((B48/CE61)*AW61),0)</f>
        <v>0</v>
      </c>
      <c r="AX48" s="193">
        <f>ROUND(((B48/CE61)*AX61),0)</f>
        <v>0</v>
      </c>
      <c r="AY48" s="193">
        <f>ROUND(((B48/CE61)*AY61),0)</f>
        <v>10623</v>
      </c>
      <c r="AZ48" s="193">
        <f>ROUND(((B48/CE61)*AZ61),0)</f>
        <v>65254</v>
      </c>
      <c r="BA48" s="193">
        <f>ROUND(((B48/CE61)*BA61),0)</f>
        <v>0</v>
      </c>
      <c r="BB48" s="193">
        <f>ROUND(((B48/CE61)*BB61),0)</f>
        <v>0</v>
      </c>
      <c r="BC48" s="193">
        <f>ROUND(((B48/CE61)*BC61),0)</f>
        <v>0</v>
      </c>
      <c r="BD48" s="193">
        <f>ROUND(((B48/CE61)*BD61),0)</f>
        <v>34737</v>
      </c>
      <c r="BE48" s="193">
        <f>ROUND(((B48/CE61)*BE61),0)</f>
        <v>52472</v>
      </c>
      <c r="BF48" s="193">
        <f>ROUND(((B48/CE61)*BF61),0)</f>
        <v>91281</v>
      </c>
      <c r="BG48" s="193">
        <f>ROUND(((B48/CE61)*BG61),0)</f>
        <v>0</v>
      </c>
      <c r="BH48" s="193">
        <f>ROUND(((B48/CE61)*BH61),0)</f>
        <v>32005</v>
      </c>
      <c r="BI48" s="193">
        <f>ROUND(((B48/CE61)*BI61),0)</f>
        <v>0</v>
      </c>
      <c r="BJ48" s="193">
        <f>ROUND(((B48/CE61)*BJ61),0)</f>
        <v>21278</v>
      </c>
      <c r="BK48" s="193">
        <f>ROUND(((B48/CE61)*BK61),0)</f>
        <v>0</v>
      </c>
      <c r="BL48" s="193">
        <f>ROUND(((B48/CE61)*BL61),0)</f>
        <v>169595</v>
      </c>
      <c r="BM48" s="193">
        <f>ROUND(((B48/CE61)*BM61),0)</f>
        <v>0</v>
      </c>
      <c r="BN48" s="193">
        <f>ROUND(((B48/CE61)*BN61),0)</f>
        <v>170030</v>
      </c>
      <c r="BO48" s="193">
        <f>ROUND(((B48/CE61)*BO61),0)</f>
        <v>20398</v>
      </c>
      <c r="BP48" s="193">
        <f>ROUND(((B48/CE61)*BP61),0)</f>
        <v>569</v>
      </c>
      <c r="BQ48" s="193">
        <f>ROUND(((B48/CE61)*BQ61),0)</f>
        <v>0</v>
      </c>
      <c r="BR48" s="193">
        <f>ROUND(((B48/CE61)*BR61),0)</f>
        <v>49970</v>
      </c>
      <c r="BS48" s="193">
        <f>ROUND(((B48/CE61)*BS61),0)</f>
        <v>0</v>
      </c>
      <c r="BT48" s="193">
        <f>ROUND(((B48/CE61)*BT61),0)</f>
        <v>0</v>
      </c>
      <c r="BU48" s="193">
        <f>ROUND(((B48/CE61)*BU61),0)</f>
        <v>0</v>
      </c>
      <c r="BV48" s="193">
        <f>ROUND(((B48/CE61)*BV61),0)</f>
        <v>7355</v>
      </c>
      <c r="BW48" s="193">
        <f>ROUND(((B48/CE61)*BW61),0)</f>
        <v>0</v>
      </c>
      <c r="BX48" s="193">
        <f>ROUND(((B48/CE61)*BX61),0)</f>
        <v>0</v>
      </c>
      <c r="BY48" s="193">
        <f>ROUND(((B48/CE61)*BY61),0)</f>
        <v>63872</v>
      </c>
      <c r="BZ48" s="193">
        <f>ROUND(((B48/CE61)*BZ61),0)</f>
        <v>0</v>
      </c>
      <c r="CA48" s="193">
        <f>ROUND(((B48/CE61)*CA61),0)</f>
        <v>0</v>
      </c>
      <c r="CB48" s="193">
        <f>ROUND(((B48/CE61)*CB61),0)</f>
        <v>57515</v>
      </c>
      <c r="CC48" s="193">
        <f>ROUND(((B48/CE61)*CC61),0)</f>
        <v>5146</v>
      </c>
      <c r="CD48" s="193"/>
      <c r="CE48" s="193">
        <f>SUM(C48:CD48)</f>
        <v>3192738</v>
      </c>
    </row>
    <row r="49" spans="1:84" ht="12.6" customHeight="1">
      <c r="A49" s="175" t="s">
        <v>206</v>
      </c>
      <c r="B49" s="193">
        <f>B47+B48</f>
        <v>3192735</v>
      </c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</row>
    <row r="50" spans="1:84" ht="12.6" customHeight="1">
      <c r="A50" s="175" t="s">
        <v>6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193"/>
      <c r="CA50" s="193"/>
      <c r="CB50" s="193"/>
      <c r="CC50" s="193"/>
      <c r="CD50" s="193"/>
      <c r="CE50" s="193"/>
    </row>
    <row r="51" spans="1:84" ht="12.6" customHeight="1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3"/>
      <c r="CE51" s="193">
        <f>SUM(C51:CD51)</f>
        <v>0</v>
      </c>
    </row>
    <row r="52" spans="1:84" ht="12.6" customHeight="1">
      <c r="A52" s="171" t="s">
        <v>208</v>
      </c>
      <c r="B52" s="392">
        <v>1698048</v>
      </c>
      <c r="C52" s="193">
        <f>ROUND((B52/(CE76+CF76)*C76),0)</f>
        <v>0</v>
      </c>
      <c r="D52" s="193">
        <f>ROUND((B52/(CE76+CF76)*D76),0)</f>
        <v>0</v>
      </c>
      <c r="E52" s="193">
        <f>ROUND((B52/(CE76+CF76)*E76),0)</f>
        <v>169028</v>
      </c>
      <c r="F52" s="193">
        <f>ROUND((B52/(CE76+CF76)*F76),0)</f>
        <v>0</v>
      </c>
      <c r="G52" s="193">
        <f>ROUND((B52/(CE76+CF76)*G76),0)</f>
        <v>0</v>
      </c>
      <c r="H52" s="193">
        <f>ROUND((B52/(CE76+CF76)*H76),0)</f>
        <v>0</v>
      </c>
      <c r="I52" s="193">
        <f>ROUND((B52/(CE76+CF76)*I76),0)</f>
        <v>0</v>
      </c>
      <c r="J52" s="193">
        <f>ROUND((B52/(CE76+CF76)*J76),0)</f>
        <v>0</v>
      </c>
      <c r="K52" s="193">
        <f>ROUND((B52/(CE76+CF76)*K76),0)</f>
        <v>0</v>
      </c>
      <c r="L52" s="193">
        <f>ROUND((B52/(CE76+CF76)*L76),0)</f>
        <v>82574</v>
      </c>
      <c r="M52" s="193">
        <f>ROUND((B52/(CE76+CF76)*M76),0)</f>
        <v>0</v>
      </c>
      <c r="N52" s="193">
        <f>ROUND((B52/(CE76+CF76)*N76),0)</f>
        <v>0</v>
      </c>
      <c r="O52" s="193">
        <f>ROUND((B52/(CE76+CF76)*O76),0)</f>
        <v>0</v>
      </c>
      <c r="P52" s="193">
        <f>ROUND((B52/(CE76+CF76)*P76),0)</f>
        <v>124144</v>
      </c>
      <c r="Q52" s="193">
        <f>ROUND((B52/(CE76+CF76)*Q76),0)</f>
        <v>0</v>
      </c>
      <c r="R52" s="193">
        <f>ROUND((B52/(CE76+CF76)*R76),0)</f>
        <v>1532</v>
      </c>
      <c r="S52" s="193">
        <f>ROUND((B52/(CE76+CF76)*S76),0)</f>
        <v>0</v>
      </c>
      <c r="T52" s="193">
        <f>ROUND((B52/(CE76+CF76)*T76),0)</f>
        <v>0</v>
      </c>
      <c r="U52" s="193">
        <f>ROUND((B52/(CE76+CF76)*U76),0)</f>
        <v>55380</v>
      </c>
      <c r="V52" s="193">
        <f>ROUND((B52/(CE76+CF76)*V76),0)</f>
        <v>0</v>
      </c>
      <c r="W52" s="193">
        <f>ROUND((B52/(CE76+CF76)*W76),0)</f>
        <v>0</v>
      </c>
      <c r="X52" s="193">
        <f>ROUND((B52/(CE76+CF76)*X76),0)</f>
        <v>0</v>
      </c>
      <c r="Y52" s="193">
        <f>ROUND((B52/(CE76+CF76)*Y76),0)</f>
        <v>0</v>
      </c>
      <c r="Z52" s="193">
        <f>ROUND((B52/(CE76+CF76)*Z76),0)</f>
        <v>118828</v>
      </c>
      <c r="AA52" s="193">
        <f>ROUND((B52/(CE76+CF76)*AA76),0)</f>
        <v>0</v>
      </c>
      <c r="AB52" s="193">
        <f>ROUND((B52/(CE76+CF76)*AB76),0)</f>
        <v>2814</v>
      </c>
      <c r="AC52" s="193">
        <f>ROUND((B52/(CE76+CF76)*AC76),0)</f>
        <v>31020</v>
      </c>
      <c r="AD52" s="193">
        <f>ROUND((B52/(CE76+CF76)*AD76),0)</f>
        <v>0</v>
      </c>
      <c r="AE52" s="193">
        <f>ROUND((B52/(CE76+CF76)*AE76),0)</f>
        <v>25016</v>
      </c>
      <c r="AF52" s="193">
        <f>ROUND((B52/(CE76+CF76)*AF76),0)</f>
        <v>0</v>
      </c>
      <c r="AG52" s="193">
        <f>ROUND((B52/(CE76+CF76)*AG76),0)</f>
        <v>159198</v>
      </c>
      <c r="AH52" s="193">
        <f>ROUND((B52/(CE76+CF76)*AH76),0)</f>
        <v>0</v>
      </c>
      <c r="AI52" s="193">
        <f>ROUND((B52/(CE76+CF76)*AI76),0)</f>
        <v>0</v>
      </c>
      <c r="AJ52" s="193">
        <f>ROUND((B52/(CE76+CF76)*AJ76),0)</f>
        <v>320366</v>
      </c>
      <c r="AK52" s="193">
        <f>ROUND((B52/(CE76+CF76)*AK76),0)</f>
        <v>625</v>
      </c>
      <c r="AL52" s="193">
        <f>ROUND((B52/(CE76+CF76)*AL76),0)</f>
        <v>1876</v>
      </c>
      <c r="AM52" s="193">
        <f>ROUND((B52/(CE76+CF76)*AM76),0)</f>
        <v>0</v>
      </c>
      <c r="AN52" s="193">
        <f>ROUND((B52/(CE76+CF76)*AN76),0)</f>
        <v>0</v>
      </c>
      <c r="AO52" s="193">
        <f>ROUND((B52/(CE76+CF76)*AO76),0)</f>
        <v>0</v>
      </c>
      <c r="AP52" s="193">
        <f>ROUND((B52/(CE76+CF76)*AP76),0)</f>
        <v>0</v>
      </c>
      <c r="AQ52" s="193">
        <f>ROUND((B52/(CE76+CF76)*AQ76),0)</f>
        <v>0</v>
      </c>
      <c r="AR52" s="193">
        <f>ROUND((B52/(CE76+CF76)*AR76),0)</f>
        <v>0</v>
      </c>
      <c r="AS52" s="193">
        <f>ROUND((B52/(CE76+CF76)*AS76),0)</f>
        <v>0</v>
      </c>
      <c r="AT52" s="193">
        <f>ROUND((B52/(CE76+CF76)*AT76),0)</f>
        <v>0</v>
      </c>
      <c r="AU52" s="193">
        <f>ROUND((B52/(CE76+CF76)*AU76),0)</f>
        <v>0</v>
      </c>
      <c r="AV52" s="193">
        <f>ROUND((B52/(CE76+CF76)*AV76),0)</f>
        <v>0</v>
      </c>
      <c r="AW52" s="193">
        <f>ROUND((B52/(CE76+CF76)*AW76),0)</f>
        <v>0</v>
      </c>
      <c r="AX52" s="193">
        <f>ROUND((B52/(CE76+CF76)*AX76),0)</f>
        <v>0</v>
      </c>
      <c r="AY52" s="193">
        <f>ROUND((B52/(CE76+CF76)*AY76),0)</f>
        <v>38775</v>
      </c>
      <c r="AZ52" s="193">
        <f>ROUND((B52/(CE76+CF76)*AZ76),0)</f>
        <v>17355</v>
      </c>
      <c r="BA52" s="193">
        <f>ROUND((B52/(CE76+CF76)*BA76),0)</f>
        <v>0</v>
      </c>
      <c r="BB52" s="193">
        <f>ROUND((B52/(CE76+CF76)*BB76),0)</f>
        <v>0</v>
      </c>
      <c r="BC52" s="193">
        <f>ROUND((B52/(CE76+CF76)*BC76),0)</f>
        <v>0</v>
      </c>
      <c r="BD52" s="193">
        <f>ROUND((B52/(CE76+CF76)*BD76),0)</f>
        <v>20889</v>
      </c>
      <c r="BE52" s="193">
        <f>ROUND((B52/(CE76+CF76)*BE76),0)</f>
        <v>107977</v>
      </c>
      <c r="BF52" s="193">
        <f>ROUND((B52/(CE76+CF76)*BF76),0)</f>
        <v>32553</v>
      </c>
      <c r="BG52" s="193">
        <f>ROUND((B52/(CE76+CF76)*BG76),0)</f>
        <v>0</v>
      </c>
      <c r="BH52" s="193">
        <f>ROUND((B52/(CE76+CF76)*BH76),0)</f>
        <v>18762</v>
      </c>
      <c r="BI52" s="193">
        <f>ROUND((B52/(CE76+CF76)*BI76),0)</f>
        <v>10538</v>
      </c>
      <c r="BJ52" s="193">
        <f>ROUND((B52/(CE76+CF76)*BJ76),0)</f>
        <v>42184</v>
      </c>
      <c r="BK52" s="193">
        <f>ROUND((B52/(CE76+CF76)*BK76),0)</f>
        <v>0</v>
      </c>
      <c r="BL52" s="193">
        <f>ROUND((B52/(CE76+CF76)*BL76),0)</f>
        <v>58257</v>
      </c>
      <c r="BM52" s="193">
        <f>ROUND((B52/(CE76+CF76)*BM76),0)</f>
        <v>0</v>
      </c>
      <c r="BN52" s="193">
        <f>ROUND((B52/(CE76+CF76)*BN76),0)</f>
        <v>103411</v>
      </c>
      <c r="BO52" s="193">
        <f>ROUND((B52/(CE76+CF76)*BO76),0)</f>
        <v>17167</v>
      </c>
      <c r="BP52" s="193">
        <f>ROUND((B52/(CE76+CF76)*BP76),0)</f>
        <v>1251</v>
      </c>
      <c r="BQ52" s="193">
        <f>ROUND((B52/(CE76+CF76)*BQ76),0)</f>
        <v>0</v>
      </c>
      <c r="BR52" s="193">
        <f>ROUND((B52/(CE76+CF76)*BR76),0)</f>
        <v>62259</v>
      </c>
      <c r="BS52" s="193">
        <f>ROUND((B52/(CE76+CF76)*BS76),0)</f>
        <v>0</v>
      </c>
      <c r="BT52" s="193">
        <f>ROUND((B52/(CE76+CF76)*BT76),0)</f>
        <v>0</v>
      </c>
      <c r="BU52" s="193">
        <f>ROUND((B52/(CE76+CF76)*BU76),0)</f>
        <v>0</v>
      </c>
      <c r="BV52" s="193">
        <f>ROUND((B52/(CE76+CF76)*BV76),0)</f>
        <v>63667</v>
      </c>
      <c r="BW52" s="193">
        <f>ROUND((B52/(CE76+CF76)*BW76),0)</f>
        <v>0</v>
      </c>
      <c r="BX52" s="193">
        <f>ROUND((B52/(CE76+CF76)*BX76),0)</f>
        <v>0</v>
      </c>
      <c r="BY52" s="193">
        <f>ROUND((B52/(CE76+CF76)*BY76),0)</f>
        <v>5316</v>
      </c>
      <c r="BZ52" s="193">
        <f>ROUND((B52/(CE76+CF76)*BZ76),0)</f>
        <v>0</v>
      </c>
      <c r="CA52" s="193">
        <f>ROUND((B52/(CE76+CF76)*CA76),0)</f>
        <v>0</v>
      </c>
      <c r="CB52" s="193">
        <f>ROUND((B52/(CE76+CF76)*CB76),0)</f>
        <v>5285</v>
      </c>
      <c r="CC52" s="193">
        <f>ROUND((B52/(CE76+CF76)*CC76),0)</f>
        <v>0</v>
      </c>
      <c r="CD52" s="193"/>
      <c r="CE52" s="193">
        <f>SUM(C52:CD52)</f>
        <v>1698047</v>
      </c>
    </row>
    <row r="53" spans="1:84" ht="12.6" customHeight="1">
      <c r="A53" s="175" t="s">
        <v>206</v>
      </c>
      <c r="B53" s="193">
        <f>B51+B52</f>
        <v>1698048</v>
      </c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</row>
    <row r="54" spans="1:84" ht="15.75" customHeight="1">
      <c r="A54" s="175"/>
      <c r="B54" s="175"/>
      <c r="C54" s="189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31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29" t="s">
        <v>220</v>
      </c>
      <c r="S58" s="232" t="s">
        <v>221</v>
      </c>
      <c r="T58" s="232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32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32" t="s">
        <v>221</v>
      </c>
      <c r="AW58" s="232" t="s">
        <v>221</v>
      </c>
      <c r="AX58" s="232" t="s">
        <v>221</v>
      </c>
      <c r="AY58" s="170" t="s">
        <v>231</v>
      </c>
      <c r="AZ58" s="170" t="s">
        <v>231</v>
      </c>
      <c r="BA58" s="232" t="s">
        <v>221</v>
      </c>
      <c r="BB58" s="232" t="s">
        <v>221</v>
      </c>
      <c r="BC58" s="232" t="s">
        <v>221</v>
      </c>
      <c r="BD58" s="232" t="s">
        <v>221</v>
      </c>
      <c r="BE58" s="170" t="s">
        <v>232</v>
      </c>
      <c r="BF58" s="232" t="s">
        <v>221</v>
      </c>
      <c r="BG58" s="232" t="s">
        <v>221</v>
      </c>
      <c r="BH58" s="232" t="s">
        <v>221</v>
      </c>
      <c r="BI58" s="232" t="s">
        <v>221</v>
      </c>
      <c r="BJ58" s="232" t="s">
        <v>221</v>
      </c>
      <c r="BK58" s="232" t="s">
        <v>221</v>
      </c>
      <c r="BL58" s="232" t="s">
        <v>221</v>
      </c>
      <c r="BM58" s="232" t="s">
        <v>221</v>
      </c>
      <c r="BN58" s="232" t="s">
        <v>221</v>
      </c>
      <c r="BO58" s="232" t="s">
        <v>221</v>
      </c>
      <c r="BP58" s="232" t="s">
        <v>221</v>
      </c>
      <c r="BQ58" s="232" t="s">
        <v>221</v>
      </c>
      <c r="BR58" s="232" t="s">
        <v>221</v>
      </c>
      <c r="BS58" s="232" t="s">
        <v>221</v>
      </c>
      <c r="BT58" s="232" t="s">
        <v>221</v>
      </c>
      <c r="BU58" s="232" t="s">
        <v>221</v>
      </c>
      <c r="BV58" s="232" t="s">
        <v>221</v>
      </c>
      <c r="BW58" s="232" t="s">
        <v>221</v>
      </c>
      <c r="BX58" s="232" t="s">
        <v>221</v>
      </c>
      <c r="BY58" s="232" t="s">
        <v>221</v>
      </c>
      <c r="BZ58" s="232" t="s">
        <v>221</v>
      </c>
      <c r="CA58" s="232" t="s">
        <v>221</v>
      </c>
      <c r="CB58" s="232" t="s">
        <v>221</v>
      </c>
      <c r="CC58" s="232" t="s">
        <v>221</v>
      </c>
      <c r="CD58" s="232" t="s">
        <v>221</v>
      </c>
      <c r="CE58" s="232" t="s">
        <v>221</v>
      </c>
    </row>
    <row r="59" spans="1:84" ht="12.6" customHeight="1">
      <c r="A59" s="171" t="s">
        <v>233</v>
      </c>
      <c r="B59" s="175"/>
      <c r="C59" s="184"/>
      <c r="D59" s="184"/>
      <c r="E59" s="184">
        <v>1089</v>
      </c>
      <c r="F59" s="184"/>
      <c r="G59" s="184"/>
      <c r="H59" s="184"/>
      <c r="I59" s="184"/>
      <c r="J59" s="184"/>
      <c r="K59" s="184"/>
      <c r="L59" s="184">
        <v>532</v>
      </c>
      <c r="M59" s="184"/>
      <c r="N59" s="184"/>
      <c r="O59" s="184"/>
      <c r="P59" s="185"/>
      <c r="Q59" s="185"/>
      <c r="R59" s="185"/>
      <c r="S59" s="233"/>
      <c r="T59" s="233"/>
      <c r="U59" s="214"/>
      <c r="V59" s="185"/>
      <c r="W59" s="185"/>
      <c r="X59" s="185"/>
      <c r="Y59" s="185"/>
      <c r="Z59" s="185">
        <v>8344</v>
      </c>
      <c r="AA59" s="185"/>
      <c r="AB59" s="233"/>
      <c r="AC59" s="185"/>
      <c r="AD59" s="185"/>
      <c r="AE59" s="185"/>
      <c r="AF59" s="185"/>
      <c r="AG59" s="185">
        <v>10242</v>
      </c>
      <c r="AH59" s="185"/>
      <c r="AI59" s="185"/>
      <c r="AJ59" s="185">
        <v>16537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33"/>
      <c r="AW59" s="233"/>
      <c r="AX59" s="233"/>
      <c r="AY59" s="185">
        <v>4178</v>
      </c>
      <c r="AZ59" s="185">
        <v>26860</v>
      </c>
      <c r="BA59" s="233"/>
      <c r="BB59" s="233"/>
      <c r="BC59" s="233"/>
      <c r="BD59" s="233"/>
      <c r="BE59" s="185">
        <v>54302</v>
      </c>
      <c r="BF59" s="233"/>
      <c r="BG59" s="233"/>
      <c r="BH59" s="233"/>
      <c r="BI59" s="233"/>
      <c r="BJ59" s="233"/>
      <c r="BK59" s="233"/>
      <c r="BL59" s="233"/>
      <c r="BM59" s="233"/>
      <c r="BN59" s="233"/>
      <c r="BO59" s="233"/>
      <c r="BP59" s="233"/>
      <c r="BQ59" s="233"/>
      <c r="BR59" s="233"/>
      <c r="BS59" s="233"/>
      <c r="BT59" s="233"/>
      <c r="BU59" s="233"/>
      <c r="BV59" s="233"/>
      <c r="BW59" s="233"/>
      <c r="BX59" s="233"/>
      <c r="BY59" s="233"/>
      <c r="BZ59" s="233"/>
      <c r="CA59" s="233"/>
      <c r="CB59" s="233"/>
      <c r="CC59" s="233"/>
      <c r="CD59" s="234"/>
      <c r="CE59" s="193"/>
    </row>
    <row r="60" spans="1:84" ht="12.6" customHeight="1">
      <c r="A60" s="235" t="s">
        <v>234</v>
      </c>
      <c r="B60" s="175"/>
      <c r="C60" s="402">
        <v>0</v>
      </c>
      <c r="D60" s="402">
        <v>0</v>
      </c>
      <c r="E60" s="403">
        <v>14.994743985194322</v>
      </c>
      <c r="F60" s="402">
        <v>0</v>
      </c>
      <c r="G60" s="402">
        <v>0</v>
      </c>
      <c r="H60" s="402">
        <v>0</v>
      </c>
      <c r="I60" s="402">
        <v>0</v>
      </c>
      <c r="J60" s="402">
        <v>0</v>
      </c>
      <c r="K60" s="402">
        <v>0</v>
      </c>
      <c r="L60" s="404">
        <v>7.3252560148056753</v>
      </c>
      <c r="M60" s="402">
        <v>0</v>
      </c>
      <c r="N60" s="402">
        <v>0</v>
      </c>
      <c r="O60" s="402">
        <v>0</v>
      </c>
      <c r="P60" s="402">
        <v>5.89</v>
      </c>
      <c r="Q60" s="402">
        <v>0</v>
      </c>
      <c r="R60" s="402">
        <v>1.54</v>
      </c>
      <c r="S60" s="402">
        <v>0</v>
      </c>
      <c r="T60" s="402">
        <v>0</v>
      </c>
      <c r="U60" s="402">
        <v>8.9600000000000009</v>
      </c>
      <c r="V60" s="402">
        <v>0</v>
      </c>
      <c r="W60" s="402">
        <v>0</v>
      </c>
      <c r="X60" s="402">
        <v>0</v>
      </c>
      <c r="Y60" s="402">
        <v>0</v>
      </c>
      <c r="Z60" s="404">
        <v>6.52</v>
      </c>
      <c r="AA60" s="402">
        <v>0</v>
      </c>
      <c r="AB60" s="402">
        <v>0.98</v>
      </c>
      <c r="AC60" s="402">
        <v>1.0899999999999999</v>
      </c>
      <c r="AD60" s="402">
        <v>0</v>
      </c>
      <c r="AE60" s="402">
        <v>2</v>
      </c>
      <c r="AF60" s="402">
        <v>0</v>
      </c>
      <c r="AG60" s="402">
        <v>9.73</v>
      </c>
      <c r="AH60" s="402">
        <v>0</v>
      </c>
      <c r="AI60" s="402">
        <v>0</v>
      </c>
      <c r="AJ60" s="402">
        <v>38.580000000000005</v>
      </c>
      <c r="AK60" s="402">
        <v>0.02</v>
      </c>
      <c r="AL60" s="402">
        <v>0.2</v>
      </c>
      <c r="AM60" s="402">
        <v>0</v>
      </c>
      <c r="AN60" s="402">
        <v>0</v>
      </c>
      <c r="AO60" s="402">
        <v>0</v>
      </c>
      <c r="AP60" s="402">
        <v>0</v>
      </c>
      <c r="AQ60" s="402">
        <v>0</v>
      </c>
      <c r="AR60" s="402">
        <v>0</v>
      </c>
      <c r="AS60" s="402">
        <v>0</v>
      </c>
      <c r="AT60" s="402">
        <v>0</v>
      </c>
      <c r="AU60" s="402">
        <v>0.01</v>
      </c>
      <c r="AV60" s="402">
        <v>0</v>
      </c>
      <c r="AW60" s="402">
        <v>0</v>
      </c>
      <c r="AX60" s="402">
        <v>0</v>
      </c>
      <c r="AY60" s="402">
        <v>0.72</v>
      </c>
      <c r="AZ60" s="402">
        <v>4.6500000000000004</v>
      </c>
      <c r="BA60" s="402">
        <v>0</v>
      </c>
      <c r="BB60" s="402">
        <v>0</v>
      </c>
      <c r="BC60" s="402">
        <v>0</v>
      </c>
      <c r="BD60" s="402">
        <v>1.97</v>
      </c>
      <c r="BE60" s="402">
        <v>4.08</v>
      </c>
      <c r="BF60" s="402">
        <v>7.0500000000000007</v>
      </c>
      <c r="BG60" s="402">
        <v>0</v>
      </c>
      <c r="BH60" s="404">
        <v>2</v>
      </c>
      <c r="BI60" s="402">
        <v>0</v>
      </c>
      <c r="BJ60" s="402">
        <v>2.04</v>
      </c>
      <c r="BK60" s="402">
        <v>0</v>
      </c>
      <c r="BL60" s="402">
        <v>13.780000000000001</v>
      </c>
      <c r="BM60" s="402">
        <v>0</v>
      </c>
      <c r="BN60" s="402">
        <v>5</v>
      </c>
      <c r="BO60" s="402">
        <v>0.83</v>
      </c>
      <c r="BP60" s="402">
        <v>0.06</v>
      </c>
      <c r="BQ60" s="402">
        <v>0</v>
      </c>
      <c r="BR60" s="402">
        <v>3.01</v>
      </c>
      <c r="BS60" s="402">
        <v>0</v>
      </c>
      <c r="BT60" s="402">
        <v>0</v>
      </c>
      <c r="BU60" s="402">
        <v>0</v>
      </c>
      <c r="BV60" s="402">
        <v>0.1</v>
      </c>
      <c r="BW60" s="402">
        <v>0</v>
      </c>
      <c r="BX60" s="402">
        <v>0</v>
      </c>
      <c r="BY60" s="402">
        <v>2</v>
      </c>
      <c r="BZ60" s="402">
        <v>0</v>
      </c>
      <c r="CA60" s="402">
        <v>0</v>
      </c>
      <c r="CB60" s="402">
        <v>2.0699999999999998</v>
      </c>
      <c r="CC60" s="402">
        <v>0.2</v>
      </c>
      <c r="CD60" s="234" t="s">
        <v>221</v>
      </c>
      <c r="CE60" s="236">
        <f t="shared" ref="CE60:CE70" si="0">SUM(C60:CD60)</f>
        <v>147.39999999999998</v>
      </c>
    </row>
    <row r="61" spans="1:84" ht="12.6" customHeight="1">
      <c r="A61" s="171" t="s">
        <v>235</v>
      </c>
      <c r="B61" s="175"/>
      <c r="C61" s="389">
        <v>0</v>
      </c>
      <c r="D61" s="389">
        <v>0</v>
      </c>
      <c r="E61" s="389">
        <v>992087</v>
      </c>
      <c r="F61" s="389">
        <v>0</v>
      </c>
      <c r="G61" s="389">
        <v>0</v>
      </c>
      <c r="H61" s="389">
        <v>0</v>
      </c>
      <c r="I61" s="389">
        <v>0</v>
      </c>
      <c r="J61" s="389">
        <v>0</v>
      </c>
      <c r="K61" s="389">
        <v>0</v>
      </c>
      <c r="L61" s="389">
        <v>484656</v>
      </c>
      <c r="M61" s="389">
        <v>0</v>
      </c>
      <c r="N61" s="389">
        <v>0</v>
      </c>
      <c r="O61" s="389">
        <v>0</v>
      </c>
      <c r="P61" s="389">
        <v>509308</v>
      </c>
      <c r="Q61" s="389">
        <v>0</v>
      </c>
      <c r="R61" s="389">
        <v>361611</v>
      </c>
      <c r="S61" s="389">
        <v>0</v>
      </c>
      <c r="T61" s="389">
        <v>0</v>
      </c>
      <c r="U61" s="389">
        <v>677368</v>
      </c>
      <c r="V61" s="389">
        <v>0</v>
      </c>
      <c r="W61" s="389">
        <v>0</v>
      </c>
      <c r="X61" s="389">
        <v>0</v>
      </c>
      <c r="Y61" s="389">
        <v>0</v>
      </c>
      <c r="Z61" s="389">
        <v>566327</v>
      </c>
      <c r="AA61" s="389">
        <v>0</v>
      </c>
      <c r="AB61" s="389">
        <v>139030</v>
      </c>
      <c r="AC61" s="389">
        <v>109224</v>
      </c>
      <c r="AD61" s="389">
        <v>0</v>
      </c>
      <c r="AE61" s="389">
        <v>151561</v>
      </c>
      <c r="AF61" s="389">
        <v>0</v>
      </c>
      <c r="AG61" s="389">
        <v>884614</v>
      </c>
      <c r="AH61" s="389">
        <v>0</v>
      </c>
      <c r="AI61" s="389">
        <v>0</v>
      </c>
      <c r="AJ61" s="389">
        <v>3747137</v>
      </c>
      <c r="AK61" s="389">
        <v>1524</v>
      </c>
      <c r="AL61" s="389">
        <v>13774</v>
      </c>
      <c r="AM61" s="389">
        <v>0</v>
      </c>
      <c r="AN61" s="389">
        <v>0</v>
      </c>
      <c r="AO61" s="389">
        <v>0</v>
      </c>
      <c r="AP61" s="389">
        <v>0</v>
      </c>
      <c r="AQ61" s="389">
        <v>0</v>
      </c>
      <c r="AR61" s="389">
        <v>0</v>
      </c>
      <c r="AS61" s="389">
        <v>0</v>
      </c>
      <c r="AT61" s="389">
        <v>0</v>
      </c>
      <c r="AU61" s="389">
        <v>309</v>
      </c>
      <c r="AV61" s="389">
        <v>0</v>
      </c>
      <c r="AW61" s="389">
        <v>0</v>
      </c>
      <c r="AX61" s="389">
        <v>0</v>
      </c>
      <c r="AY61" s="389">
        <v>39206</v>
      </c>
      <c r="AZ61" s="389">
        <v>240830</v>
      </c>
      <c r="BA61" s="389">
        <v>0</v>
      </c>
      <c r="BB61" s="389">
        <v>0</v>
      </c>
      <c r="BC61" s="389">
        <v>0</v>
      </c>
      <c r="BD61" s="389">
        <v>128203</v>
      </c>
      <c r="BE61" s="389">
        <v>193656</v>
      </c>
      <c r="BF61" s="389">
        <v>336887</v>
      </c>
      <c r="BG61" s="389">
        <v>0</v>
      </c>
      <c r="BH61" s="389">
        <v>118121</v>
      </c>
      <c r="BI61" s="389">
        <v>0</v>
      </c>
      <c r="BJ61" s="389">
        <v>78532</v>
      </c>
      <c r="BK61" s="389">
        <v>0</v>
      </c>
      <c r="BL61" s="389">
        <v>625921</v>
      </c>
      <c r="BM61" s="389">
        <v>0</v>
      </c>
      <c r="BN61" s="387">
        <v>627524</v>
      </c>
      <c r="BO61" s="387">
        <v>75282</v>
      </c>
      <c r="BP61" s="387">
        <v>2100</v>
      </c>
      <c r="BQ61" s="387">
        <v>0</v>
      </c>
      <c r="BR61" s="387">
        <v>184423</v>
      </c>
      <c r="BS61" s="389">
        <v>0</v>
      </c>
      <c r="BT61" s="389">
        <v>0</v>
      </c>
      <c r="BU61" s="389">
        <v>0</v>
      </c>
      <c r="BV61" s="389">
        <v>27145</v>
      </c>
      <c r="BW61" s="389">
        <v>0</v>
      </c>
      <c r="BX61" s="389">
        <v>0</v>
      </c>
      <c r="BY61" s="389">
        <v>235730</v>
      </c>
      <c r="BZ61" s="389">
        <v>0</v>
      </c>
      <c r="CA61" s="389">
        <v>0</v>
      </c>
      <c r="CB61" s="389">
        <v>212268</v>
      </c>
      <c r="CC61" s="389">
        <v>18992</v>
      </c>
      <c r="CD61" s="234" t="s">
        <v>221</v>
      </c>
      <c r="CE61" s="193">
        <f t="shared" si="0"/>
        <v>11783350</v>
      </c>
      <c r="CF61" s="237"/>
    </row>
    <row r="62" spans="1:84" ht="12.6" customHeight="1">
      <c r="A62" s="171" t="s">
        <v>3</v>
      </c>
      <c r="B62" s="175"/>
      <c r="C62" s="193">
        <f t="shared" ref="C62:BN62" si="1">ROUND(C47+C48,0)</f>
        <v>0</v>
      </c>
      <c r="D62" s="193">
        <f t="shared" si="1"/>
        <v>0</v>
      </c>
      <c r="E62" s="193">
        <f t="shared" si="1"/>
        <v>268809</v>
      </c>
      <c r="F62" s="193">
        <f t="shared" si="1"/>
        <v>0</v>
      </c>
      <c r="G62" s="193">
        <f t="shared" si="1"/>
        <v>0</v>
      </c>
      <c r="H62" s="193">
        <f t="shared" si="1"/>
        <v>0</v>
      </c>
      <c r="I62" s="193">
        <f t="shared" si="1"/>
        <v>0</v>
      </c>
      <c r="J62" s="193">
        <f>ROUND(J47+J48,0)</f>
        <v>0</v>
      </c>
      <c r="K62" s="193">
        <f t="shared" si="1"/>
        <v>0</v>
      </c>
      <c r="L62" s="193">
        <f t="shared" si="1"/>
        <v>131319</v>
      </c>
      <c r="M62" s="193">
        <f t="shared" si="1"/>
        <v>0</v>
      </c>
      <c r="N62" s="193">
        <f t="shared" si="1"/>
        <v>0</v>
      </c>
      <c r="O62" s="193">
        <f t="shared" si="1"/>
        <v>0</v>
      </c>
      <c r="P62" s="193">
        <f t="shared" si="1"/>
        <v>137999</v>
      </c>
      <c r="Q62" s="193">
        <f t="shared" si="1"/>
        <v>0</v>
      </c>
      <c r="R62" s="193">
        <f t="shared" si="1"/>
        <v>97980</v>
      </c>
      <c r="S62" s="193">
        <f t="shared" si="1"/>
        <v>0</v>
      </c>
      <c r="T62" s="193">
        <f t="shared" si="1"/>
        <v>0</v>
      </c>
      <c r="U62" s="193">
        <f t="shared" si="1"/>
        <v>183535</v>
      </c>
      <c r="V62" s="193">
        <f t="shared" si="1"/>
        <v>0</v>
      </c>
      <c r="W62" s="193">
        <f t="shared" si="1"/>
        <v>0</v>
      </c>
      <c r="X62" s="193">
        <f t="shared" si="1"/>
        <v>0</v>
      </c>
      <c r="Y62" s="193">
        <f t="shared" si="1"/>
        <v>0</v>
      </c>
      <c r="Z62" s="193">
        <f t="shared" si="1"/>
        <v>153448</v>
      </c>
      <c r="AA62" s="193">
        <f t="shared" si="1"/>
        <v>0</v>
      </c>
      <c r="AB62" s="193">
        <f t="shared" si="1"/>
        <v>37671</v>
      </c>
      <c r="AC62" s="193">
        <f t="shared" si="1"/>
        <v>29595</v>
      </c>
      <c r="AD62" s="193">
        <f t="shared" si="1"/>
        <v>0</v>
      </c>
      <c r="AE62" s="193">
        <f t="shared" si="1"/>
        <v>41066</v>
      </c>
      <c r="AF62" s="193">
        <f t="shared" si="1"/>
        <v>0</v>
      </c>
      <c r="AG62" s="193">
        <f t="shared" si="1"/>
        <v>239689</v>
      </c>
      <c r="AH62" s="193">
        <f t="shared" si="1"/>
        <v>0</v>
      </c>
      <c r="AI62" s="193">
        <f t="shared" si="1"/>
        <v>0</v>
      </c>
      <c r="AJ62" s="193">
        <f t="shared" si="1"/>
        <v>1015298</v>
      </c>
      <c r="AK62" s="193">
        <f t="shared" si="1"/>
        <v>413</v>
      </c>
      <c r="AL62" s="193">
        <f t="shared" si="1"/>
        <v>3732</v>
      </c>
      <c r="AM62" s="193">
        <f t="shared" si="1"/>
        <v>0</v>
      </c>
      <c r="AN62" s="193">
        <f t="shared" si="1"/>
        <v>0</v>
      </c>
      <c r="AO62" s="193">
        <f t="shared" si="1"/>
        <v>0</v>
      </c>
      <c r="AP62" s="193">
        <f t="shared" si="1"/>
        <v>0</v>
      </c>
      <c r="AQ62" s="193">
        <f t="shared" si="1"/>
        <v>0</v>
      </c>
      <c r="AR62" s="193">
        <f t="shared" si="1"/>
        <v>0</v>
      </c>
      <c r="AS62" s="193">
        <f t="shared" si="1"/>
        <v>0</v>
      </c>
      <c r="AT62" s="193">
        <f t="shared" si="1"/>
        <v>0</v>
      </c>
      <c r="AU62" s="193">
        <f t="shared" si="1"/>
        <v>84</v>
      </c>
      <c r="AV62" s="193">
        <f t="shared" si="1"/>
        <v>0</v>
      </c>
      <c r="AW62" s="193">
        <f t="shared" si="1"/>
        <v>0</v>
      </c>
      <c r="AX62" s="193">
        <f t="shared" si="1"/>
        <v>0</v>
      </c>
      <c r="AY62" s="193">
        <f>ROUND(AY47+AY48,0)</f>
        <v>10623</v>
      </c>
      <c r="AZ62" s="193">
        <f>ROUND(AZ47+AZ48,0)</f>
        <v>65254</v>
      </c>
      <c r="BA62" s="193">
        <f>ROUND(BA47+BA48,0)</f>
        <v>0</v>
      </c>
      <c r="BB62" s="193">
        <f t="shared" si="1"/>
        <v>0</v>
      </c>
      <c r="BC62" s="193">
        <f t="shared" si="1"/>
        <v>0</v>
      </c>
      <c r="BD62" s="193">
        <f t="shared" si="1"/>
        <v>34737</v>
      </c>
      <c r="BE62" s="193">
        <f t="shared" si="1"/>
        <v>52472</v>
      </c>
      <c r="BF62" s="193">
        <f t="shared" si="1"/>
        <v>91281</v>
      </c>
      <c r="BG62" s="193">
        <f t="shared" si="1"/>
        <v>0</v>
      </c>
      <c r="BH62" s="193">
        <f t="shared" si="1"/>
        <v>32005</v>
      </c>
      <c r="BI62" s="193">
        <f t="shared" si="1"/>
        <v>0</v>
      </c>
      <c r="BJ62" s="193">
        <f t="shared" si="1"/>
        <v>21278</v>
      </c>
      <c r="BK62" s="193">
        <f t="shared" si="1"/>
        <v>0</v>
      </c>
      <c r="BL62" s="193">
        <f t="shared" si="1"/>
        <v>169595</v>
      </c>
      <c r="BM62" s="193">
        <f t="shared" si="1"/>
        <v>0</v>
      </c>
      <c r="BN62" s="193">
        <f t="shared" si="1"/>
        <v>170030</v>
      </c>
      <c r="BO62" s="193">
        <f t="shared" ref="BO62:CC62" si="2">ROUND(BO47+BO48,0)</f>
        <v>20398</v>
      </c>
      <c r="BP62" s="193">
        <f t="shared" si="2"/>
        <v>569</v>
      </c>
      <c r="BQ62" s="193">
        <f t="shared" si="2"/>
        <v>0</v>
      </c>
      <c r="BR62" s="193">
        <f t="shared" si="2"/>
        <v>49970</v>
      </c>
      <c r="BS62" s="193">
        <f t="shared" si="2"/>
        <v>0</v>
      </c>
      <c r="BT62" s="193">
        <f t="shared" si="2"/>
        <v>0</v>
      </c>
      <c r="BU62" s="193">
        <f t="shared" si="2"/>
        <v>0</v>
      </c>
      <c r="BV62" s="193">
        <f t="shared" si="2"/>
        <v>7355</v>
      </c>
      <c r="BW62" s="193">
        <f t="shared" si="2"/>
        <v>0</v>
      </c>
      <c r="BX62" s="193">
        <f t="shared" si="2"/>
        <v>0</v>
      </c>
      <c r="BY62" s="193">
        <f t="shared" si="2"/>
        <v>63872</v>
      </c>
      <c r="BZ62" s="193">
        <f t="shared" si="2"/>
        <v>0</v>
      </c>
      <c r="CA62" s="193">
        <f t="shared" si="2"/>
        <v>0</v>
      </c>
      <c r="CB62" s="193">
        <f t="shared" si="2"/>
        <v>57515</v>
      </c>
      <c r="CC62" s="193">
        <f t="shared" si="2"/>
        <v>5146</v>
      </c>
      <c r="CD62" s="234" t="s">
        <v>221</v>
      </c>
      <c r="CE62" s="193">
        <f t="shared" si="0"/>
        <v>3192738</v>
      </c>
      <c r="CF62" s="237"/>
    </row>
    <row r="63" spans="1:84" ht="12.6" customHeight="1">
      <c r="A63" s="171" t="s">
        <v>236</v>
      </c>
      <c r="B63" s="175"/>
      <c r="C63" s="393">
        <v>0</v>
      </c>
      <c r="D63" s="393">
        <v>0</v>
      </c>
      <c r="E63" s="393">
        <v>0</v>
      </c>
      <c r="F63" s="393">
        <v>0</v>
      </c>
      <c r="G63" s="393">
        <v>0</v>
      </c>
      <c r="H63" s="393">
        <v>0</v>
      </c>
      <c r="I63" s="393">
        <v>0</v>
      </c>
      <c r="J63" s="393">
        <v>0</v>
      </c>
      <c r="K63" s="393">
        <v>0</v>
      </c>
      <c r="L63" s="393">
        <v>0</v>
      </c>
      <c r="M63" s="393">
        <v>0</v>
      </c>
      <c r="N63" s="393">
        <v>0</v>
      </c>
      <c r="O63" s="393">
        <v>0</v>
      </c>
      <c r="P63" s="393">
        <v>0</v>
      </c>
      <c r="Q63" s="393">
        <v>0</v>
      </c>
      <c r="R63" s="393">
        <v>0</v>
      </c>
      <c r="S63" s="393">
        <v>0</v>
      </c>
      <c r="T63" s="393">
        <v>0</v>
      </c>
      <c r="U63" s="393">
        <v>4007</v>
      </c>
      <c r="V63" s="393">
        <v>0</v>
      </c>
      <c r="W63" s="393">
        <v>0</v>
      </c>
      <c r="X63" s="393">
        <v>0</v>
      </c>
      <c r="Y63" s="393">
        <v>0</v>
      </c>
      <c r="Z63" s="393">
        <v>0</v>
      </c>
      <c r="AA63" s="393">
        <v>0</v>
      </c>
      <c r="AB63" s="393">
        <v>0</v>
      </c>
      <c r="AC63" s="393">
        <v>0</v>
      </c>
      <c r="AD63" s="393">
        <v>0</v>
      </c>
      <c r="AE63" s="393">
        <v>250976</v>
      </c>
      <c r="AF63" s="393">
        <v>0</v>
      </c>
      <c r="AG63" s="393">
        <v>1835999</v>
      </c>
      <c r="AH63" s="393">
        <v>0</v>
      </c>
      <c r="AI63" s="393">
        <v>0</v>
      </c>
      <c r="AJ63" s="393">
        <v>21575</v>
      </c>
      <c r="AK63" s="393">
        <v>0</v>
      </c>
      <c r="AL63" s="393">
        <v>1490</v>
      </c>
      <c r="AM63" s="393">
        <v>0</v>
      </c>
      <c r="AN63" s="393">
        <v>0</v>
      </c>
      <c r="AO63" s="393">
        <v>0</v>
      </c>
      <c r="AP63" s="393">
        <v>0</v>
      </c>
      <c r="AQ63" s="393">
        <v>0</v>
      </c>
      <c r="AR63" s="393">
        <v>0</v>
      </c>
      <c r="AS63" s="393">
        <v>0</v>
      </c>
      <c r="AT63" s="393">
        <v>0</v>
      </c>
      <c r="AU63" s="393">
        <v>0</v>
      </c>
      <c r="AV63" s="393">
        <v>0</v>
      </c>
      <c r="AW63" s="393">
        <v>0</v>
      </c>
      <c r="AX63" s="393">
        <v>0</v>
      </c>
      <c r="AY63" s="393">
        <v>0</v>
      </c>
      <c r="AZ63" s="393">
        <v>0</v>
      </c>
      <c r="BA63" s="393">
        <v>0</v>
      </c>
      <c r="BB63" s="393">
        <v>0</v>
      </c>
      <c r="BC63" s="393">
        <v>0</v>
      </c>
      <c r="BD63" s="393">
        <v>0</v>
      </c>
      <c r="BE63" s="393">
        <v>0</v>
      </c>
      <c r="BF63" s="393">
        <v>0</v>
      </c>
      <c r="BG63" s="393">
        <v>0</v>
      </c>
      <c r="BH63" s="393">
        <v>0</v>
      </c>
      <c r="BI63" s="393">
        <v>0</v>
      </c>
      <c r="BJ63" s="393">
        <v>0</v>
      </c>
      <c r="BK63" s="393">
        <v>0</v>
      </c>
      <c r="BL63" s="393">
        <v>0</v>
      </c>
      <c r="BM63" s="393">
        <v>0</v>
      </c>
      <c r="BN63" s="393">
        <v>15451</v>
      </c>
      <c r="BO63" s="393">
        <v>3990</v>
      </c>
      <c r="BP63" s="393">
        <v>0</v>
      </c>
      <c r="BQ63" s="393">
        <v>0</v>
      </c>
      <c r="BR63" s="393">
        <v>0</v>
      </c>
      <c r="BS63" s="393">
        <v>0</v>
      </c>
      <c r="BT63" s="393">
        <v>0</v>
      </c>
      <c r="BU63" s="393">
        <v>0</v>
      </c>
      <c r="BV63" s="393">
        <v>0</v>
      </c>
      <c r="BW63" s="393">
        <v>0</v>
      </c>
      <c r="BX63" s="393">
        <v>0</v>
      </c>
      <c r="BY63" s="393">
        <v>0</v>
      </c>
      <c r="BZ63" s="393">
        <v>0</v>
      </c>
      <c r="CA63" s="393">
        <v>0</v>
      </c>
      <c r="CB63" s="393">
        <v>10640</v>
      </c>
      <c r="CC63" s="393">
        <v>0</v>
      </c>
      <c r="CD63" s="234" t="s">
        <v>221</v>
      </c>
      <c r="CE63" s="193">
        <f t="shared" si="0"/>
        <v>2144128</v>
      </c>
      <c r="CF63" s="237"/>
    </row>
    <row r="64" spans="1:84" ht="12.6" customHeight="1">
      <c r="A64" s="171" t="s">
        <v>237</v>
      </c>
      <c r="B64" s="175"/>
      <c r="C64" s="394">
        <v>0</v>
      </c>
      <c r="D64" s="394">
        <v>0</v>
      </c>
      <c r="E64" s="394">
        <v>452293</v>
      </c>
      <c r="F64" s="394">
        <v>0</v>
      </c>
      <c r="G64" s="394">
        <v>0</v>
      </c>
      <c r="H64" s="394">
        <v>0</v>
      </c>
      <c r="I64" s="394">
        <v>0</v>
      </c>
      <c r="J64" s="394">
        <v>0</v>
      </c>
      <c r="K64" s="394">
        <v>0</v>
      </c>
      <c r="L64" s="394">
        <v>220955</v>
      </c>
      <c r="M64" s="394">
        <v>0</v>
      </c>
      <c r="N64" s="394">
        <v>0</v>
      </c>
      <c r="O64" s="394">
        <v>0</v>
      </c>
      <c r="P64" s="394">
        <v>336725</v>
      </c>
      <c r="Q64" s="394">
        <v>0</v>
      </c>
      <c r="R64" s="394">
        <v>176</v>
      </c>
      <c r="S64" s="394">
        <v>0</v>
      </c>
      <c r="T64" s="394">
        <v>0</v>
      </c>
      <c r="U64" s="394">
        <v>358774</v>
      </c>
      <c r="V64" s="394">
        <v>0</v>
      </c>
      <c r="W64" s="394">
        <v>0</v>
      </c>
      <c r="X64" s="394">
        <v>0</v>
      </c>
      <c r="Y64" s="394">
        <v>0</v>
      </c>
      <c r="Z64" s="394">
        <v>50130</v>
      </c>
      <c r="AA64" s="394">
        <v>0</v>
      </c>
      <c r="AB64" s="394">
        <v>809959</v>
      </c>
      <c r="AC64" s="394">
        <v>6539</v>
      </c>
      <c r="AD64" s="394">
        <v>0</v>
      </c>
      <c r="AE64" s="394">
        <v>8377</v>
      </c>
      <c r="AF64" s="394">
        <v>0</v>
      </c>
      <c r="AG64" s="394">
        <v>70558</v>
      </c>
      <c r="AH64" s="394">
        <v>0</v>
      </c>
      <c r="AI64" s="394">
        <v>0</v>
      </c>
      <c r="AJ64" s="394">
        <v>220307</v>
      </c>
      <c r="AK64" s="394">
        <v>0</v>
      </c>
      <c r="AL64" s="394">
        <v>0</v>
      </c>
      <c r="AM64" s="394">
        <v>0</v>
      </c>
      <c r="AN64" s="394">
        <v>0</v>
      </c>
      <c r="AO64" s="394">
        <v>0</v>
      </c>
      <c r="AP64" s="394">
        <v>0</v>
      </c>
      <c r="AQ64" s="394">
        <v>0</v>
      </c>
      <c r="AR64" s="394">
        <v>0</v>
      </c>
      <c r="AS64" s="394">
        <v>0</v>
      </c>
      <c r="AT64" s="394">
        <v>0</v>
      </c>
      <c r="AU64" s="394">
        <v>0</v>
      </c>
      <c r="AV64" s="394">
        <v>0</v>
      </c>
      <c r="AW64" s="394">
        <v>0</v>
      </c>
      <c r="AX64" s="394">
        <v>0</v>
      </c>
      <c r="AY64" s="394">
        <v>20590</v>
      </c>
      <c r="AZ64" s="394">
        <v>126475</v>
      </c>
      <c r="BA64" s="394">
        <v>0</v>
      </c>
      <c r="BB64" s="394">
        <v>0</v>
      </c>
      <c r="BC64" s="394">
        <v>0</v>
      </c>
      <c r="BD64" s="394">
        <v>946</v>
      </c>
      <c r="BE64" s="394">
        <v>639</v>
      </c>
      <c r="BF64" s="394">
        <v>30320</v>
      </c>
      <c r="BG64" s="394">
        <v>0</v>
      </c>
      <c r="BH64" s="394">
        <v>16134</v>
      </c>
      <c r="BI64" s="394">
        <v>0</v>
      </c>
      <c r="BJ64" s="394">
        <v>4505</v>
      </c>
      <c r="BK64" s="394">
        <v>0</v>
      </c>
      <c r="BL64" s="394">
        <v>14679</v>
      </c>
      <c r="BM64" s="394">
        <v>0</v>
      </c>
      <c r="BN64" s="388">
        <v>42460</v>
      </c>
      <c r="BO64" s="394">
        <v>3</v>
      </c>
      <c r="BP64" s="394">
        <v>48</v>
      </c>
      <c r="BQ64" s="394">
        <v>0</v>
      </c>
      <c r="BR64" s="418">
        <v>15490</v>
      </c>
      <c r="BS64" s="394">
        <v>0</v>
      </c>
      <c r="BT64" s="394">
        <v>0</v>
      </c>
      <c r="BU64" s="394">
        <v>0</v>
      </c>
      <c r="BV64" s="394">
        <v>503</v>
      </c>
      <c r="BW64" s="394">
        <v>0</v>
      </c>
      <c r="BX64" s="394">
        <v>0</v>
      </c>
      <c r="BY64" s="394">
        <v>0</v>
      </c>
      <c r="BZ64" s="394">
        <v>0</v>
      </c>
      <c r="CA64" s="394">
        <v>0</v>
      </c>
      <c r="CB64" s="394">
        <v>3868</v>
      </c>
      <c r="CC64" s="394">
        <v>0</v>
      </c>
      <c r="CD64" s="234" t="s">
        <v>221</v>
      </c>
      <c r="CE64" s="193">
        <f t="shared" si="0"/>
        <v>2811453</v>
      </c>
      <c r="CF64" s="237"/>
    </row>
    <row r="65" spans="1:84" ht="12.6" customHeight="1">
      <c r="A65" s="171" t="s">
        <v>238</v>
      </c>
      <c r="B65" s="175"/>
      <c r="C65" s="395">
        <v>0</v>
      </c>
      <c r="D65" s="395">
        <v>0</v>
      </c>
      <c r="E65" s="395">
        <v>0</v>
      </c>
      <c r="F65" s="395">
        <v>0</v>
      </c>
      <c r="G65" s="395">
        <v>0</v>
      </c>
      <c r="H65" s="395">
        <v>0</v>
      </c>
      <c r="I65" s="395">
        <v>0</v>
      </c>
      <c r="J65" s="395">
        <v>0</v>
      </c>
      <c r="K65" s="395">
        <v>0</v>
      </c>
      <c r="L65" s="395">
        <v>0</v>
      </c>
      <c r="M65" s="395">
        <v>0</v>
      </c>
      <c r="N65" s="395">
        <v>0</v>
      </c>
      <c r="O65" s="395">
        <v>0</v>
      </c>
      <c r="P65" s="395">
        <v>0</v>
      </c>
      <c r="Q65" s="395">
        <v>0</v>
      </c>
      <c r="R65" s="395">
        <v>0</v>
      </c>
      <c r="S65" s="395">
        <v>0</v>
      </c>
      <c r="T65" s="395">
        <v>0</v>
      </c>
      <c r="U65" s="395">
        <v>0</v>
      </c>
      <c r="V65" s="395">
        <v>0</v>
      </c>
      <c r="W65" s="395">
        <v>0</v>
      </c>
      <c r="X65" s="395">
        <v>0</v>
      </c>
      <c r="Y65" s="395">
        <v>0</v>
      </c>
      <c r="Z65" s="395">
        <v>0</v>
      </c>
      <c r="AA65" s="395">
        <v>0</v>
      </c>
      <c r="AB65" s="395">
        <v>0</v>
      </c>
      <c r="AC65" s="395">
        <v>0</v>
      </c>
      <c r="AD65" s="395">
        <v>0</v>
      </c>
      <c r="AE65" s="395">
        <v>0</v>
      </c>
      <c r="AF65" s="395">
        <v>0</v>
      </c>
      <c r="AG65" s="395">
        <v>0</v>
      </c>
      <c r="AH65" s="395">
        <v>0</v>
      </c>
      <c r="AI65" s="395">
        <v>0</v>
      </c>
      <c r="AJ65" s="395">
        <v>22975</v>
      </c>
      <c r="AK65" s="395">
        <v>0</v>
      </c>
      <c r="AL65" s="395">
        <v>0</v>
      </c>
      <c r="AM65" s="395">
        <v>0</v>
      </c>
      <c r="AN65" s="395">
        <v>0</v>
      </c>
      <c r="AO65" s="395">
        <v>0</v>
      </c>
      <c r="AP65" s="395">
        <v>0</v>
      </c>
      <c r="AQ65" s="395">
        <v>0</v>
      </c>
      <c r="AR65" s="395">
        <v>0</v>
      </c>
      <c r="AS65" s="395">
        <v>0</v>
      </c>
      <c r="AT65" s="395">
        <v>0</v>
      </c>
      <c r="AU65" s="395">
        <v>0</v>
      </c>
      <c r="AV65" s="395">
        <v>0</v>
      </c>
      <c r="AW65" s="395">
        <v>0</v>
      </c>
      <c r="AX65" s="395">
        <v>0</v>
      </c>
      <c r="AY65" s="395">
        <v>0</v>
      </c>
      <c r="AZ65" s="395">
        <v>0</v>
      </c>
      <c r="BA65" s="395">
        <v>0</v>
      </c>
      <c r="BB65" s="395">
        <v>0</v>
      </c>
      <c r="BC65" s="395">
        <v>0</v>
      </c>
      <c r="BD65" s="395">
        <v>0</v>
      </c>
      <c r="BE65" s="395">
        <v>295782</v>
      </c>
      <c r="BF65" s="395">
        <v>0</v>
      </c>
      <c r="BG65" s="395">
        <v>87036</v>
      </c>
      <c r="BH65" s="395">
        <v>0</v>
      </c>
      <c r="BI65" s="395">
        <v>0</v>
      </c>
      <c r="BJ65" s="395">
        <v>0</v>
      </c>
      <c r="BK65" s="395">
        <v>0</v>
      </c>
      <c r="BL65" s="395">
        <v>0</v>
      </c>
      <c r="BM65" s="395">
        <v>0</v>
      </c>
      <c r="BN65" s="395">
        <v>0</v>
      </c>
      <c r="BO65" s="395">
        <v>0</v>
      </c>
      <c r="BP65" s="395">
        <v>0</v>
      </c>
      <c r="BQ65" s="395">
        <v>0</v>
      </c>
      <c r="BR65" s="395">
        <v>0</v>
      </c>
      <c r="BS65" s="395">
        <v>0</v>
      </c>
      <c r="BT65" s="395">
        <v>0</v>
      </c>
      <c r="BU65" s="395">
        <v>0</v>
      </c>
      <c r="BV65" s="395">
        <v>0</v>
      </c>
      <c r="BW65" s="395">
        <v>0</v>
      </c>
      <c r="BX65" s="395">
        <v>0</v>
      </c>
      <c r="BY65" s="395">
        <v>0</v>
      </c>
      <c r="BZ65" s="395">
        <v>0</v>
      </c>
      <c r="CA65" s="395">
        <v>0</v>
      </c>
      <c r="CB65" s="395">
        <v>0</v>
      </c>
      <c r="CC65" s="395">
        <v>0</v>
      </c>
      <c r="CD65" s="234" t="s">
        <v>221</v>
      </c>
      <c r="CE65" s="193">
        <f t="shared" si="0"/>
        <v>405793</v>
      </c>
      <c r="CF65" s="237"/>
    </row>
    <row r="66" spans="1:84" ht="12.6" customHeight="1">
      <c r="A66" s="171" t="s">
        <v>239</v>
      </c>
      <c r="B66" s="175"/>
      <c r="C66" s="396">
        <v>0</v>
      </c>
      <c r="D66" s="396">
        <v>0</v>
      </c>
      <c r="E66" s="396">
        <v>21556.959901295497</v>
      </c>
      <c r="F66" s="396">
        <v>0</v>
      </c>
      <c r="G66" s="396">
        <v>0</v>
      </c>
      <c r="H66" s="396">
        <v>0</v>
      </c>
      <c r="I66" s="396">
        <v>0</v>
      </c>
      <c r="J66" s="396">
        <v>0</v>
      </c>
      <c r="K66" s="396">
        <v>0</v>
      </c>
      <c r="L66" s="396">
        <v>10531.040098704505</v>
      </c>
      <c r="M66" s="396">
        <v>0</v>
      </c>
      <c r="N66" s="396">
        <v>0</v>
      </c>
      <c r="O66" s="396">
        <v>0</v>
      </c>
      <c r="P66" s="396">
        <v>13913</v>
      </c>
      <c r="Q66" s="396">
        <v>0</v>
      </c>
      <c r="R66" s="396">
        <v>0</v>
      </c>
      <c r="S66" s="396">
        <v>0</v>
      </c>
      <c r="T66" s="396">
        <v>0</v>
      </c>
      <c r="U66" s="396">
        <v>166468</v>
      </c>
      <c r="V66" s="396">
        <v>0</v>
      </c>
      <c r="W66" s="396">
        <v>0</v>
      </c>
      <c r="X66" s="396">
        <v>0</v>
      </c>
      <c r="Y66" s="396">
        <v>0</v>
      </c>
      <c r="Z66" s="396">
        <v>376453</v>
      </c>
      <c r="AA66" s="396">
        <v>0</v>
      </c>
      <c r="AB66" s="396">
        <v>120524</v>
      </c>
      <c r="AC66" s="396">
        <v>1323</v>
      </c>
      <c r="AD66" s="396">
        <v>0</v>
      </c>
      <c r="AE66" s="396">
        <v>8096</v>
      </c>
      <c r="AF66" s="396">
        <v>0</v>
      </c>
      <c r="AG66" s="396">
        <v>83822</v>
      </c>
      <c r="AH66" s="396">
        <v>0</v>
      </c>
      <c r="AI66" s="396">
        <v>0</v>
      </c>
      <c r="AJ66" s="396">
        <v>100714</v>
      </c>
      <c r="AK66" s="396">
        <v>0</v>
      </c>
      <c r="AL66" s="396">
        <v>0</v>
      </c>
      <c r="AM66" s="396">
        <v>0</v>
      </c>
      <c r="AN66" s="396">
        <v>0</v>
      </c>
      <c r="AO66" s="396">
        <v>0</v>
      </c>
      <c r="AP66" s="396">
        <v>0</v>
      </c>
      <c r="AQ66" s="396">
        <v>0</v>
      </c>
      <c r="AR66" s="396">
        <v>0</v>
      </c>
      <c r="AS66" s="396">
        <v>0</v>
      </c>
      <c r="AT66" s="396">
        <v>0</v>
      </c>
      <c r="AU66" s="396">
        <v>0</v>
      </c>
      <c r="AV66" s="396">
        <v>0</v>
      </c>
      <c r="AW66" s="396">
        <v>0</v>
      </c>
      <c r="AX66" s="396">
        <v>0</v>
      </c>
      <c r="AY66" s="396">
        <v>106</v>
      </c>
      <c r="AZ66" s="396">
        <v>648</v>
      </c>
      <c r="BA66" s="396">
        <v>0</v>
      </c>
      <c r="BB66" s="396">
        <v>0</v>
      </c>
      <c r="BC66" s="396">
        <v>0</v>
      </c>
      <c r="BD66" s="396">
        <v>916</v>
      </c>
      <c r="BE66" s="396">
        <v>63465</v>
      </c>
      <c r="BF66" s="396">
        <v>105</v>
      </c>
      <c r="BG66" s="396">
        <v>0</v>
      </c>
      <c r="BH66" s="396">
        <v>1006564</v>
      </c>
      <c r="BI66" s="396">
        <v>0</v>
      </c>
      <c r="BJ66" s="396">
        <v>205847</v>
      </c>
      <c r="BK66" s="396">
        <v>0</v>
      </c>
      <c r="BL66" s="396">
        <v>882766</v>
      </c>
      <c r="BM66" s="396">
        <v>0</v>
      </c>
      <c r="BN66" s="396">
        <v>98372</v>
      </c>
      <c r="BO66" s="396">
        <v>22028</v>
      </c>
      <c r="BP66" s="396">
        <v>575</v>
      </c>
      <c r="BQ66" s="396">
        <v>0</v>
      </c>
      <c r="BR66" s="396">
        <v>21618</v>
      </c>
      <c r="BS66" s="396">
        <v>0</v>
      </c>
      <c r="BT66" s="396">
        <v>0</v>
      </c>
      <c r="BU66" s="396">
        <v>0</v>
      </c>
      <c r="BV66" s="396">
        <v>19383</v>
      </c>
      <c r="BW66" s="396">
        <v>0</v>
      </c>
      <c r="BX66" s="396">
        <v>0</v>
      </c>
      <c r="BY66" s="396">
        <v>18903</v>
      </c>
      <c r="BZ66" s="396">
        <v>0</v>
      </c>
      <c r="CA66" s="396">
        <v>0</v>
      </c>
      <c r="CB66" s="396">
        <v>17763</v>
      </c>
      <c r="CC66" s="396">
        <v>0</v>
      </c>
      <c r="CD66" s="234" t="s">
        <v>221</v>
      </c>
      <c r="CE66" s="193">
        <f t="shared" si="0"/>
        <v>3262460</v>
      </c>
      <c r="CF66" s="237"/>
    </row>
    <row r="67" spans="1:84" ht="12.6" customHeight="1">
      <c r="A67" s="171" t="s">
        <v>6</v>
      </c>
      <c r="B67" s="175"/>
      <c r="C67" s="193">
        <f>ROUND(C51+C52,0)</f>
        <v>0</v>
      </c>
      <c r="D67" s="193">
        <f>ROUND(D51+D52,0)</f>
        <v>0</v>
      </c>
      <c r="E67" s="193">
        <f t="shared" ref="E67:BP67" si="3">ROUND(E51+E52,0)</f>
        <v>169028</v>
      </c>
      <c r="F67" s="193">
        <f t="shared" si="3"/>
        <v>0</v>
      </c>
      <c r="G67" s="193">
        <f t="shared" si="3"/>
        <v>0</v>
      </c>
      <c r="H67" s="193">
        <f t="shared" si="3"/>
        <v>0</v>
      </c>
      <c r="I67" s="193">
        <f t="shared" si="3"/>
        <v>0</v>
      </c>
      <c r="J67" s="193">
        <f>ROUND(J51+J52,0)</f>
        <v>0</v>
      </c>
      <c r="K67" s="193">
        <f t="shared" si="3"/>
        <v>0</v>
      </c>
      <c r="L67" s="193">
        <f t="shared" si="3"/>
        <v>82574</v>
      </c>
      <c r="M67" s="193">
        <f t="shared" si="3"/>
        <v>0</v>
      </c>
      <c r="N67" s="193">
        <f t="shared" si="3"/>
        <v>0</v>
      </c>
      <c r="O67" s="193">
        <f t="shared" si="3"/>
        <v>0</v>
      </c>
      <c r="P67" s="193">
        <f t="shared" si="3"/>
        <v>124144</v>
      </c>
      <c r="Q67" s="193">
        <f t="shared" si="3"/>
        <v>0</v>
      </c>
      <c r="R67" s="193">
        <f t="shared" si="3"/>
        <v>1532</v>
      </c>
      <c r="S67" s="193">
        <f t="shared" si="3"/>
        <v>0</v>
      </c>
      <c r="T67" s="193">
        <f t="shared" si="3"/>
        <v>0</v>
      </c>
      <c r="U67" s="193">
        <f t="shared" si="3"/>
        <v>55380</v>
      </c>
      <c r="V67" s="193">
        <f t="shared" si="3"/>
        <v>0</v>
      </c>
      <c r="W67" s="193">
        <f t="shared" si="3"/>
        <v>0</v>
      </c>
      <c r="X67" s="193">
        <f t="shared" si="3"/>
        <v>0</v>
      </c>
      <c r="Y67" s="193">
        <f t="shared" si="3"/>
        <v>0</v>
      </c>
      <c r="Z67" s="193">
        <f t="shared" si="3"/>
        <v>118828</v>
      </c>
      <c r="AA67" s="193">
        <f t="shared" si="3"/>
        <v>0</v>
      </c>
      <c r="AB67" s="193">
        <f t="shared" si="3"/>
        <v>2814</v>
      </c>
      <c r="AC67" s="193">
        <f t="shared" si="3"/>
        <v>31020</v>
      </c>
      <c r="AD67" s="193">
        <f t="shared" si="3"/>
        <v>0</v>
      </c>
      <c r="AE67" s="193">
        <f t="shared" si="3"/>
        <v>25016</v>
      </c>
      <c r="AF67" s="193">
        <f t="shared" si="3"/>
        <v>0</v>
      </c>
      <c r="AG67" s="193">
        <f t="shared" si="3"/>
        <v>159198</v>
      </c>
      <c r="AH67" s="193">
        <f t="shared" si="3"/>
        <v>0</v>
      </c>
      <c r="AI67" s="193">
        <f t="shared" si="3"/>
        <v>0</v>
      </c>
      <c r="AJ67" s="193">
        <f t="shared" si="3"/>
        <v>320366</v>
      </c>
      <c r="AK67" s="193">
        <f t="shared" si="3"/>
        <v>625</v>
      </c>
      <c r="AL67" s="193">
        <f t="shared" si="3"/>
        <v>1876</v>
      </c>
      <c r="AM67" s="193">
        <f t="shared" si="3"/>
        <v>0</v>
      </c>
      <c r="AN67" s="193">
        <f t="shared" si="3"/>
        <v>0</v>
      </c>
      <c r="AO67" s="193">
        <f t="shared" si="3"/>
        <v>0</v>
      </c>
      <c r="AP67" s="193">
        <f t="shared" si="3"/>
        <v>0</v>
      </c>
      <c r="AQ67" s="193">
        <f t="shared" si="3"/>
        <v>0</v>
      </c>
      <c r="AR67" s="193">
        <f t="shared" si="3"/>
        <v>0</v>
      </c>
      <c r="AS67" s="193">
        <f t="shared" si="3"/>
        <v>0</v>
      </c>
      <c r="AT67" s="193">
        <f t="shared" si="3"/>
        <v>0</v>
      </c>
      <c r="AU67" s="193">
        <f t="shared" si="3"/>
        <v>0</v>
      </c>
      <c r="AV67" s="193">
        <f t="shared" si="3"/>
        <v>0</v>
      </c>
      <c r="AW67" s="193">
        <f t="shared" si="3"/>
        <v>0</v>
      </c>
      <c r="AX67" s="193">
        <f t="shared" si="3"/>
        <v>0</v>
      </c>
      <c r="AY67" s="193">
        <f t="shared" si="3"/>
        <v>38775</v>
      </c>
      <c r="AZ67" s="193">
        <f>ROUND(AZ51+AZ52,0)</f>
        <v>17355</v>
      </c>
      <c r="BA67" s="193">
        <f>ROUND(BA51+BA52,0)</f>
        <v>0</v>
      </c>
      <c r="BB67" s="193">
        <f t="shared" si="3"/>
        <v>0</v>
      </c>
      <c r="BC67" s="193">
        <f t="shared" si="3"/>
        <v>0</v>
      </c>
      <c r="BD67" s="193">
        <f t="shared" si="3"/>
        <v>20889</v>
      </c>
      <c r="BE67" s="193">
        <f t="shared" si="3"/>
        <v>107977</v>
      </c>
      <c r="BF67" s="193">
        <f t="shared" si="3"/>
        <v>32553</v>
      </c>
      <c r="BG67" s="193">
        <f t="shared" si="3"/>
        <v>0</v>
      </c>
      <c r="BH67" s="193">
        <f t="shared" si="3"/>
        <v>18762</v>
      </c>
      <c r="BI67" s="193">
        <f t="shared" si="3"/>
        <v>10538</v>
      </c>
      <c r="BJ67" s="193">
        <f t="shared" si="3"/>
        <v>42184</v>
      </c>
      <c r="BK67" s="193">
        <f t="shared" si="3"/>
        <v>0</v>
      </c>
      <c r="BL67" s="193">
        <f t="shared" si="3"/>
        <v>58257</v>
      </c>
      <c r="BM67" s="193">
        <f t="shared" si="3"/>
        <v>0</v>
      </c>
      <c r="BN67" s="193">
        <f t="shared" si="3"/>
        <v>103411</v>
      </c>
      <c r="BO67" s="193">
        <f t="shared" si="3"/>
        <v>17167</v>
      </c>
      <c r="BP67" s="193">
        <f t="shared" si="3"/>
        <v>1251</v>
      </c>
      <c r="BQ67" s="193">
        <f t="shared" ref="BQ67:CC67" si="4">ROUND(BQ51+BQ52,0)</f>
        <v>0</v>
      </c>
      <c r="BR67" s="193">
        <f t="shared" si="4"/>
        <v>62259</v>
      </c>
      <c r="BS67" s="193">
        <f t="shared" si="4"/>
        <v>0</v>
      </c>
      <c r="BT67" s="193">
        <f t="shared" si="4"/>
        <v>0</v>
      </c>
      <c r="BU67" s="193">
        <f t="shared" si="4"/>
        <v>0</v>
      </c>
      <c r="BV67" s="193">
        <f t="shared" si="4"/>
        <v>63667</v>
      </c>
      <c r="BW67" s="193">
        <f t="shared" si="4"/>
        <v>0</v>
      </c>
      <c r="BX67" s="193">
        <f t="shared" si="4"/>
        <v>0</v>
      </c>
      <c r="BY67" s="193">
        <f t="shared" si="4"/>
        <v>5316</v>
      </c>
      <c r="BZ67" s="193">
        <f t="shared" si="4"/>
        <v>0</v>
      </c>
      <c r="CA67" s="193">
        <f t="shared" si="4"/>
        <v>0</v>
      </c>
      <c r="CB67" s="193">
        <f t="shared" si="4"/>
        <v>5285</v>
      </c>
      <c r="CC67" s="193">
        <f t="shared" si="4"/>
        <v>0</v>
      </c>
      <c r="CD67" s="234" t="s">
        <v>221</v>
      </c>
      <c r="CE67" s="193">
        <f t="shared" si="0"/>
        <v>1698047</v>
      </c>
      <c r="CF67" s="237"/>
    </row>
    <row r="68" spans="1:84" ht="12.6" customHeight="1">
      <c r="A68" s="171" t="s">
        <v>240</v>
      </c>
      <c r="B68" s="175"/>
      <c r="C68" s="397">
        <v>0</v>
      </c>
      <c r="D68" s="397">
        <v>0</v>
      </c>
      <c r="E68" s="397">
        <v>10457.355953115361</v>
      </c>
      <c r="F68" s="397">
        <v>0</v>
      </c>
      <c r="G68" s="397">
        <v>0</v>
      </c>
      <c r="H68" s="397">
        <v>0</v>
      </c>
      <c r="I68" s="397">
        <v>0</v>
      </c>
      <c r="J68" s="397">
        <v>0</v>
      </c>
      <c r="K68" s="397">
        <v>0</v>
      </c>
      <c r="L68" s="397">
        <v>5108.6440468846395</v>
      </c>
      <c r="M68" s="397">
        <v>0</v>
      </c>
      <c r="N68" s="397">
        <v>0</v>
      </c>
      <c r="O68" s="397">
        <v>0</v>
      </c>
      <c r="P68" s="397">
        <v>0</v>
      </c>
      <c r="Q68" s="397">
        <v>0</v>
      </c>
      <c r="R68" s="397">
        <v>0</v>
      </c>
      <c r="S68" s="397">
        <v>0</v>
      </c>
      <c r="T68" s="397">
        <v>0</v>
      </c>
      <c r="U68" s="397">
        <v>0</v>
      </c>
      <c r="V68" s="397">
        <v>0</v>
      </c>
      <c r="W68" s="397">
        <v>0</v>
      </c>
      <c r="X68" s="397">
        <v>0</v>
      </c>
      <c r="Y68" s="397">
        <v>0</v>
      </c>
      <c r="Z68" s="397">
        <v>0</v>
      </c>
      <c r="AA68" s="397">
        <v>0</v>
      </c>
      <c r="AB68" s="397">
        <v>0</v>
      </c>
      <c r="AC68" s="397">
        <v>0</v>
      </c>
      <c r="AD68" s="397">
        <v>0</v>
      </c>
      <c r="AE68" s="397">
        <v>0</v>
      </c>
      <c r="AF68" s="397">
        <v>0</v>
      </c>
      <c r="AG68" s="397">
        <v>9851</v>
      </c>
      <c r="AH68" s="397">
        <v>0</v>
      </c>
      <c r="AI68" s="397">
        <v>0</v>
      </c>
      <c r="AJ68" s="397">
        <v>127097</v>
      </c>
      <c r="AK68" s="397">
        <v>0</v>
      </c>
      <c r="AL68" s="397">
        <v>0</v>
      </c>
      <c r="AM68" s="397">
        <v>0</v>
      </c>
      <c r="AN68" s="397">
        <v>0</v>
      </c>
      <c r="AO68" s="397">
        <v>0</v>
      </c>
      <c r="AP68" s="397">
        <v>0</v>
      </c>
      <c r="AQ68" s="397">
        <v>0</v>
      </c>
      <c r="AR68" s="397">
        <v>0</v>
      </c>
      <c r="AS68" s="397">
        <v>0</v>
      </c>
      <c r="AT68" s="397">
        <v>0</v>
      </c>
      <c r="AU68" s="397">
        <v>0</v>
      </c>
      <c r="AV68" s="397">
        <v>0</v>
      </c>
      <c r="AW68" s="397">
        <v>0</v>
      </c>
      <c r="AX68" s="397">
        <v>0</v>
      </c>
      <c r="AY68" s="397">
        <v>2</v>
      </c>
      <c r="AZ68" s="397">
        <v>11</v>
      </c>
      <c r="BA68" s="397">
        <v>0</v>
      </c>
      <c r="BB68" s="397">
        <v>0</v>
      </c>
      <c r="BC68" s="397">
        <v>0</v>
      </c>
      <c r="BD68" s="397">
        <v>0</v>
      </c>
      <c r="BE68" s="397">
        <v>1600</v>
      </c>
      <c r="BF68" s="397">
        <v>0</v>
      </c>
      <c r="BG68" s="397">
        <v>0</v>
      </c>
      <c r="BH68" s="397">
        <v>0</v>
      </c>
      <c r="BI68" s="397">
        <v>0</v>
      </c>
      <c r="BJ68" s="397">
        <v>0</v>
      </c>
      <c r="BK68" s="397">
        <v>0</v>
      </c>
      <c r="BL68" s="397">
        <v>2907</v>
      </c>
      <c r="BM68" s="397">
        <v>0</v>
      </c>
      <c r="BN68" s="397">
        <v>709</v>
      </c>
      <c r="BO68" s="397">
        <v>0</v>
      </c>
      <c r="BP68" s="397">
        <v>0</v>
      </c>
      <c r="BQ68" s="397">
        <v>0</v>
      </c>
      <c r="BR68" s="397">
        <v>0</v>
      </c>
      <c r="BS68" s="397">
        <v>0</v>
      </c>
      <c r="BT68" s="397">
        <v>0</v>
      </c>
      <c r="BU68" s="397">
        <v>0</v>
      </c>
      <c r="BV68" s="397">
        <v>0</v>
      </c>
      <c r="BW68" s="397">
        <v>0</v>
      </c>
      <c r="BX68" s="397">
        <v>0</v>
      </c>
      <c r="BY68" s="397">
        <v>0</v>
      </c>
      <c r="BZ68" s="397">
        <v>0</v>
      </c>
      <c r="CA68" s="397">
        <v>0</v>
      </c>
      <c r="CB68" s="397">
        <v>0</v>
      </c>
      <c r="CC68" s="397">
        <v>0</v>
      </c>
      <c r="CD68" s="234" t="s">
        <v>221</v>
      </c>
      <c r="CE68" s="193">
        <f t="shared" si="0"/>
        <v>157743</v>
      </c>
      <c r="CF68" s="237"/>
    </row>
    <row r="69" spans="1:84" ht="12.6" customHeight="1">
      <c r="A69" s="171" t="s">
        <v>241</v>
      </c>
      <c r="B69" s="175"/>
      <c r="C69" s="398">
        <v>0</v>
      </c>
      <c r="D69" s="398">
        <v>0</v>
      </c>
      <c r="E69" s="398">
        <v>40258.737816162859</v>
      </c>
      <c r="F69" s="398">
        <v>0</v>
      </c>
      <c r="G69" s="398">
        <v>0</v>
      </c>
      <c r="H69" s="398">
        <v>0</v>
      </c>
      <c r="I69" s="398">
        <v>0</v>
      </c>
      <c r="J69" s="398">
        <v>0</v>
      </c>
      <c r="K69" s="398">
        <v>0</v>
      </c>
      <c r="L69" s="398">
        <v>19667.262183837138</v>
      </c>
      <c r="M69" s="398">
        <v>0</v>
      </c>
      <c r="N69" s="398">
        <v>0</v>
      </c>
      <c r="O69" s="398">
        <v>0</v>
      </c>
      <c r="P69" s="398">
        <v>55956</v>
      </c>
      <c r="Q69" s="398">
        <v>0</v>
      </c>
      <c r="R69" s="398">
        <v>4621</v>
      </c>
      <c r="S69" s="398">
        <v>1006</v>
      </c>
      <c r="T69" s="398">
        <v>0</v>
      </c>
      <c r="U69" s="398">
        <v>49410</v>
      </c>
      <c r="V69" s="398">
        <v>0</v>
      </c>
      <c r="W69" s="398">
        <v>0</v>
      </c>
      <c r="X69" s="398">
        <v>0</v>
      </c>
      <c r="Y69" s="398">
        <v>0</v>
      </c>
      <c r="Z69" s="398">
        <v>160878</v>
      </c>
      <c r="AA69" s="398">
        <v>0</v>
      </c>
      <c r="AB69" s="398">
        <v>4722</v>
      </c>
      <c r="AC69" s="398">
        <v>15471</v>
      </c>
      <c r="AD69" s="398">
        <v>0</v>
      </c>
      <c r="AE69" s="398">
        <v>5287</v>
      </c>
      <c r="AF69" s="398">
        <v>0</v>
      </c>
      <c r="AG69" s="398">
        <v>13321</v>
      </c>
      <c r="AH69" s="398">
        <v>0</v>
      </c>
      <c r="AI69" s="398">
        <v>0</v>
      </c>
      <c r="AJ69" s="398">
        <v>61461</v>
      </c>
      <c r="AK69" s="398">
        <v>0</v>
      </c>
      <c r="AL69" s="398">
        <v>0</v>
      </c>
      <c r="AM69" s="398">
        <v>0</v>
      </c>
      <c r="AN69" s="398">
        <v>0</v>
      </c>
      <c r="AO69" s="398">
        <v>0</v>
      </c>
      <c r="AP69" s="398">
        <v>0</v>
      </c>
      <c r="AQ69" s="398">
        <v>0</v>
      </c>
      <c r="AR69" s="398">
        <v>0</v>
      </c>
      <c r="AS69" s="398">
        <v>0</v>
      </c>
      <c r="AT69" s="398">
        <v>0</v>
      </c>
      <c r="AU69" s="398">
        <v>0</v>
      </c>
      <c r="AV69" s="398">
        <v>0</v>
      </c>
      <c r="AW69" s="398">
        <v>0</v>
      </c>
      <c r="AX69" s="398">
        <v>0</v>
      </c>
      <c r="AY69" s="398">
        <v>1338</v>
      </c>
      <c r="AZ69" s="398">
        <v>8215</v>
      </c>
      <c r="BA69" s="398">
        <v>0</v>
      </c>
      <c r="BB69" s="398">
        <v>0</v>
      </c>
      <c r="BC69" s="398">
        <v>0</v>
      </c>
      <c r="BD69" s="398">
        <v>31</v>
      </c>
      <c r="BE69" s="398">
        <v>108446</v>
      </c>
      <c r="BF69" s="398">
        <v>1618</v>
      </c>
      <c r="BG69" s="398">
        <v>2255</v>
      </c>
      <c r="BH69" s="398">
        <v>109695</v>
      </c>
      <c r="BI69" s="398">
        <v>0</v>
      </c>
      <c r="BJ69" s="398">
        <v>364</v>
      </c>
      <c r="BK69" s="398">
        <v>0</v>
      </c>
      <c r="BL69" s="398">
        <v>54367</v>
      </c>
      <c r="BM69" s="398">
        <v>0</v>
      </c>
      <c r="BN69" s="398">
        <v>123928</v>
      </c>
      <c r="BO69" s="398">
        <v>720</v>
      </c>
      <c r="BP69" s="398">
        <v>67198</v>
      </c>
      <c r="BQ69" s="398">
        <v>0</v>
      </c>
      <c r="BR69" s="398">
        <v>13179</v>
      </c>
      <c r="BS69" s="398">
        <v>0</v>
      </c>
      <c r="BT69" s="398">
        <v>0</v>
      </c>
      <c r="BU69" s="398">
        <v>0</v>
      </c>
      <c r="BV69" s="398">
        <v>73</v>
      </c>
      <c r="BW69" s="398">
        <v>0</v>
      </c>
      <c r="BX69" s="398">
        <v>0</v>
      </c>
      <c r="BY69" s="398">
        <v>106</v>
      </c>
      <c r="BZ69" s="398">
        <v>0</v>
      </c>
      <c r="CA69" s="398">
        <v>0</v>
      </c>
      <c r="CB69" s="398">
        <v>11106</v>
      </c>
      <c r="CC69" s="398">
        <v>4771</v>
      </c>
      <c r="CD69" s="398">
        <v>679483</v>
      </c>
      <c r="CE69" s="193">
        <f t="shared" si="0"/>
        <v>1618952</v>
      </c>
      <c r="CF69" s="237"/>
    </row>
    <row r="70" spans="1:84" ht="12.6" customHeight="1">
      <c r="A70" s="171" t="s">
        <v>242</v>
      </c>
      <c r="B70" s="175"/>
      <c r="C70" s="400">
        <v>0</v>
      </c>
      <c r="D70" s="400">
        <v>0</v>
      </c>
      <c r="E70" s="400">
        <v>0</v>
      </c>
      <c r="F70" s="400">
        <v>0</v>
      </c>
      <c r="G70" s="400">
        <v>0</v>
      </c>
      <c r="H70" s="400">
        <v>0</v>
      </c>
      <c r="I70" s="400">
        <v>0</v>
      </c>
      <c r="J70" s="400">
        <v>0</v>
      </c>
      <c r="K70" s="400">
        <v>0</v>
      </c>
      <c r="L70" s="400">
        <v>0</v>
      </c>
      <c r="M70" s="400">
        <v>0</v>
      </c>
      <c r="N70" s="400">
        <v>0</v>
      </c>
      <c r="O70" s="400">
        <v>0</v>
      </c>
      <c r="P70" s="400">
        <v>0</v>
      </c>
      <c r="Q70" s="400">
        <v>0</v>
      </c>
      <c r="R70" s="400">
        <v>0</v>
      </c>
      <c r="S70" s="400">
        <v>0</v>
      </c>
      <c r="T70" s="400">
        <v>0</v>
      </c>
      <c r="U70" s="400">
        <v>0</v>
      </c>
      <c r="V70" s="400">
        <v>0</v>
      </c>
      <c r="W70" s="400">
        <v>0</v>
      </c>
      <c r="X70" s="400">
        <v>0</v>
      </c>
      <c r="Y70" s="400">
        <v>0</v>
      </c>
      <c r="Z70" s="400">
        <v>0</v>
      </c>
      <c r="AA70" s="400">
        <v>0</v>
      </c>
      <c r="AB70" s="400">
        <v>0</v>
      </c>
      <c r="AC70" s="400">
        <v>0</v>
      </c>
      <c r="AD70" s="400">
        <v>0</v>
      </c>
      <c r="AE70" s="400">
        <v>0</v>
      </c>
      <c r="AF70" s="400">
        <v>0</v>
      </c>
      <c r="AG70" s="400">
        <v>0</v>
      </c>
      <c r="AH70" s="400">
        <v>0</v>
      </c>
      <c r="AI70" s="400">
        <v>0</v>
      </c>
      <c r="AJ70" s="400">
        <v>0</v>
      </c>
      <c r="AK70" s="400">
        <v>0</v>
      </c>
      <c r="AL70" s="400">
        <v>0</v>
      </c>
      <c r="AM70" s="400">
        <v>0</v>
      </c>
      <c r="AN70" s="400">
        <v>0</v>
      </c>
      <c r="AO70" s="400">
        <v>0</v>
      </c>
      <c r="AP70" s="400">
        <v>0</v>
      </c>
      <c r="AQ70" s="400">
        <v>0</v>
      </c>
      <c r="AR70" s="400">
        <v>0</v>
      </c>
      <c r="AS70" s="400">
        <v>0</v>
      </c>
      <c r="AT70" s="400">
        <v>0</v>
      </c>
      <c r="AU70" s="400">
        <v>0</v>
      </c>
      <c r="AV70" s="400">
        <v>0</v>
      </c>
      <c r="AW70" s="400">
        <v>0</v>
      </c>
      <c r="AX70" s="400">
        <v>0</v>
      </c>
      <c r="AY70" s="400">
        <v>0</v>
      </c>
      <c r="AZ70" s="400">
        <v>0</v>
      </c>
      <c r="BA70" s="400">
        <v>0</v>
      </c>
      <c r="BB70" s="400">
        <v>0</v>
      </c>
      <c r="BC70" s="400">
        <v>0</v>
      </c>
      <c r="BD70" s="400">
        <v>0</v>
      </c>
      <c r="BE70" s="400">
        <v>0</v>
      </c>
      <c r="BF70" s="400">
        <v>0</v>
      </c>
      <c r="BG70" s="400">
        <v>0</v>
      </c>
      <c r="BH70" s="400">
        <v>0</v>
      </c>
      <c r="BI70" s="400">
        <v>0</v>
      </c>
      <c r="BJ70" s="400">
        <v>0</v>
      </c>
      <c r="BK70" s="400">
        <v>0</v>
      </c>
      <c r="BL70" s="400">
        <v>0</v>
      </c>
      <c r="BM70" s="400">
        <v>0</v>
      </c>
      <c r="BN70" s="400">
        <v>0</v>
      </c>
      <c r="BO70" s="400">
        <v>0</v>
      </c>
      <c r="BP70" s="400">
        <v>0</v>
      </c>
      <c r="BQ70" s="400">
        <v>0</v>
      </c>
      <c r="BR70" s="400">
        <v>0</v>
      </c>
      <c r="BS70" s="400">
        <v>0</v>
      </c>
      <c r="BT70" s="400">
        <v>0</v>
      </c>
      <c r="BU70" s="400">
        <v>0</v>
      </c>
      <c r="BV70" s="400">
        <v>0</v>
      </c>
      <c r="BW70" s="400">
        <v>0</v>
      </c>
      <c r="BX70" s="400">
        <v>0</v>
      </c>
      <c r="BY70" s="400">
        <v>0</v>
      </c>
      <c r="BZ70" s="400">
        <v>0</v>
      </c>
      <c r="CA70" s="400">
        <v>0</v>
      </c>
      <c r="CB70" s="400">
        <v>0</v>
      </c>
      <c r="CC70" s="400">
        <v>0</v>
      </c>
      <c r="CD70" s="400">
        <v>1150296</v>
      </c>
      <c r="CE70" s="193">
        <f t="shared" si="0"/>
        <v>1150296</v>
      </c>
      <c r="CF70" s="237"/>
    </row>
    <row r="71" spans="1:84" ht="12.6" customHeight="1">
      <c r="A71" s="171" t="s">
        <v>243</v>
      </c>
      <c r="B71" s="175"/>
      <c r="C71" s="193">
        <f>SUM(C61:C68)+C69-C70</f>
        <v>0</v>
      </c>
      <c r="D71" s="193">
        <f t="shared" ref="D71:AI71" si="5">SUM(D61:D69)-D70</f>
        <v>0</v>
      </c>
      <c r="E71" s="193">
        <f t="shared" si="5"/>
        <v>1954490.0536705737</v>
      </c>
      <c r="F71" s="193">
        <f t="shared" si="5"/>
        <v>0</v>
      </c>
      <c r="G71" s="193">
        <f t="shared" si="5"/>
        <v>0</v>
      </c>
      <c r="H71" s="193">
        <f t="shared" si="5"/>
        <v>0</v>
      </c>
      <c r="I71" s="193">
        <f t="shared" si="5"/>
        <v>0</v>
      </c>
      <c r="J71" s="193">
        <f t="shared" si="5"/>
        <v>0</v>
      </c>
      <c r="K71" s="193">
        <f t="shared" si="5"/>
        <v>0</v>
      </c>
      <c r="L71" s="193">
        <f t="shared" si="5"/>
        <v>954810.94632942625</v>
      </c>
      <c r="M71" s="193">
        <f t="shared" si="5"/>
        <v>0</v>
      </c>
      <c r="N71" s="193">
        <f t="shared" si="5"/>
        <v>0</v>
      </c>
      <c r="O71" s="193">
        <f t="shared" si="5"/>
        <v>0</v>
      </c>
      <c r="P71" s="193">
        <f t="shared" si="5"/>
        <v>1178045</v>
      </c>
      <c r="Q71" s="193">
        <f t="shared" si="5"/>
        <v>0</v>
      </c>
      <c r="R71" s="193">
        <f t="shared" si="5"/>
        <v>465920</v>
      </c>
      <c r="S71" s="193">
        <f t="shared" si="5"/>
        <v>1006</v>
      </c>
      <c r="T71" s="193">
        <f t="shared" si="5"/>
        <v>0</v>
      </c>
      <c r="U71" s="193">
        <f t="shared" si="5"/>
        <v>1494942</v>
      </c>
      <c r="V71" s="193">
        <f t="shared" si="5"/>
        <v>0</v>
      </c>
      <c r="W71" s="193">
        <f t="shared" si="5"/>
        <v>0</v>
      </c>
      <c r="X71" s="193">
        <f t="shared" si="5"/>
        <v>0</v>
      </c>
      <c r="Y71" s="193">
        <f t="shared" si="5"/>
        <v>0</v>
      </c>
      <c r="Z71" s="193">
        <f t="shared" si="5"/>
        <v>1426064</v>
      </c>
      <c r="AA71" s="193">
        <f t="shared" si="5"/>
        <v>0</v>
      </c>
      <c r="AB71" s="193">
        <f t="shared" si="5"/>
        <v>1114720</v>
      </c>
      <c r="AC71" s="193">
        <f t="shared" si="5"/>
        <v>193172</v>
      </c>
      <c r="AD71" s="193">
        <f t="shared" si="5"/>
        <v>0</v>
      </c>
      <c r="AE71" s="193">
        <f t="shared" si="5"/>
        <v>490379</v>
      </c>
      <c r="AF71" s="193">
        <f t="shared" si="5"/>
        <v>0</v>
      </c>
      <c r="AG71" s="193">
        <f t="shared" si="5"/>
        <v>3297052</v>
      </c>
      <c r="AH71" s="193">
        <f t="shared" si="5"/>
        <v>0</v>
      </c>
      <c r="AI71" s="193">
        <f t="shared" si="5"/>
        <v>0</v>
      </c>
      <c r="AJ71" s="193">
        <f t="shared" ref="AJ71:BO71" si="6">SUM(AJ61:AJ69)-AJ70</f>
        <v>5636930</v>
      </c>
      <c r="AK71" s="193">
        <f t="shared" si="6"/>
        <v>2562</v>
      </c>
      <c r="AL71" s="193">
        <f t="shared" si="6"/>
        <v>20872</v>
      </c>
      <c r="AM71" s="193">
        <f t="shared" si="6"/>
        <v>0</v>
      </c>
      <c r="AN71" s="193">
        <f t="shared" si="6"/>
        <v>0</v>
      </c>
      <c r="AO71" s="193">
        <f t="shared" si="6"/>
        <v>0</v>
      </c>
      <c r="AP71" s="193">
        <f t="shared" si="6"/>
        <v>0</v>
      </c>
      <c r="AQ71" s="193">
        <f t="shared" si="6"/>
        <v>0</v>
      </c>
      <c r="AR71" s="193">
        <f t="shared" si="6"/>
        <v>0</v>
      </c>
      <c r="AS71" s="193">
        <f t="shared" si="6"/>
        <v>0</v>
      </c>
      <c r="AT71" s="193">
        <f t="shared" si="6"/>
        <v>0</v>
      </c>
      <c r="AU71" s="193">
        <f t="shared" si="6"/>
        <v>393</v>
      </c>
      <c r="AV71" s="193">
        <f t="shared" si="6"/>
        <v>0</v>
      </c>
      <c r="AW71" s="193">
        <f t="shared" si="6"/>
        <v>0</v>
      </c>
      <c r="AX71" s="193">
        <f t="shared" si="6"/>
        <v>0</v>
      </c>
      <c r="AY71" s="193">
        <f t="shared" si="6"/>
        <v>110640</v>
      </c>
      <c r="AZ71" s="193">
        <f t="shared" si="6"/>
        <v>458788</v>
      </c>
      <c r="BA71" s="193">
        <f t="shared" si="6"/>
        <v>0</v>
      </c>
      <c r="BB71" s="193">
        <f t="shared" si="6"/>
        <v>0</v>
      </c>
      <c r="BC71" s="193">
        <f t="shared" si="6"/>
        <v>0</v>
      </c>
      <c r="BD71" s="193">
        <f t="shared" si="6"/>
        <v>185722</v>
      </c>
      <c r="BE71" s="193">
        <f t="shared" si="6"/>
        <v>824037</v>
      </c>
      <c r="BF71" s="193">
        <f t="shared" si="6"/>
        <v>492764</v>
      </c>
      <c r="BG71" s="193">
        <f t="shared" si="6"/>
        <v>89291</v>
      </c>
      <c r="BH71" s="193">
        <f t="shared" si="6"/>
        <v>1301281</v>
      </c>
      <c r="BI71" s="193">
        <f t="shared" si="6"/>
        <v>10538</v>
      </c>
      <c r="BJ71" s="193">
        <f t="shared" si="6"/>
        <v>352710</v>
      </c>
      <c r="BK71" s="193">
        <f t="shared" si="6"/>
        <v>0</v>
      </c>
      <c r="BL71" s="193">
        <f t="shared" si="6"/>
        <v>1808492</v>
      </c>
      <c r="BM71" s="193">
        <f t="shared" si="6"/>
        <v>0</v>
      </c>
      <c r="BN71" s="193">
        <f t="shared" si="6"/>
        <v>1181885</v>
      </c>
      <c r="BO71" s="193">
        <f t="shared" si="6"/>
        <v>139588</v>
      </c>
      <c r="BP71" s="193">
        <f t="shared" ref="BP71:CC71" si="7">SUM(BP61:BP69)-BP70</f>
        <v>71741</v>
      </c>
      <c r="BQ71" s="193">
        <f t="shared" si="7"/>
        <v>0</v>
      </c>
      <c r="BR71" s="193">
        <f t="shared" si="7"/>
        <v>346939</v>
      </c>
      <c r="BS71" s="193">
        <f t="shared" si="7"/>
        <v>0</v>
      </c>
      <c r="BT71" s="193">
        <f t="shared" si="7"/>
        <v>0</v>
      </c>
      <c r="BU71" s="193">
        <f t="shared" si="7"/>
        <v>0</v>
      </c>
      <c r="BV71" s="193">
        <f t="shared" si="7"/>
        <v>118126</v>
      </c>
      <c r="BW71" s="193">
        <f t="shared" si="7"/>
        <v>0</v>
      </c>
      <c r="BX71" s="193">
        <f t="shared" si="7"/>
        <v>0</v>
      </c>
      <c r="BY71" s="193">
        <f t="shared" si="7"/>
        <v>323927</v>
      </c>
      <c r="BZ71" s="193">
        <f t="shared" si="7"/>
        <v>0</v>
      </c>
      <c r="CA71" s="193">
        <f t="shared" si="7"/>
        <v>0</v>
      </c>
      <c r="CB71" s="193">
        <f t="shared" si="7"/>
        <v>318445</v>
      </c>
      <c r="CC71" s="193">
        <f t="shared" si="7"/>
        <v>28909</v>
      </c>
      <c r="CD71" s="230">
        <f>CD69-CD70</f>
        <v>-470813</v>
      </c>
      <c r="CE71" s="193">
        <f>SUM(CE61:CE69)-CE70</f>
        <v>25924368</v>
      </c>
      <c r="CF71" s="237"/>
    </row>
    <row r="72" spans="1:84" ht="12.6" customHeight="1">
      <c r="A72" s="171" t="s">
        <v>244</v>
      </c>
      <c r="B72" s="175"/>
      <c r="C72" s="234" t="s">
        <v>221</v>
      </c>
      <c r="D72" s="234" t="s">
        <v>221</v>
      </c>
      <c r="E72" s="234" t="s">
        <v>221</v>
      </c>
      <c r="F72" s="234" t="s">
        <v>221</v>
      </c>
      <c r="G72" s="234" t="s">
        <v>221</v>
      </c>
      <c r="H72" s="234" t="s">
        <v>221</v>
      </c>
      <c r="I72" s="234" t="s">
        <v>221</v>
      </c>
      <c r="J72" s="234" t="s">
        <v>221</v>
      </c>
      <c r="K72" s="238" t="s">
        <v>221</v>
      </c>
      <c r="L72" s="234" t="s">
        <v>221</v>
      </c>
      <c r="M72" s="234" t="s">
        <v>221</v>
      </c>
      <c r="N72" s="234" t="s">
        <v>221</v>
      </c>
      <c r="O72" s="234" t="s">
        <v>221</v>
      </c>
      <c r="P72" s="234" t="s">
        <v>221</v>
      </c>
      <c r="Q72" s="234" t="s">
        <v>221</v>
      </c>
      <c r="R72" s="234" t="s">
        <v>221</v>
      </c>
      <c r="S72" s="234" t="s">
        <v>221</v>
      </c>
      <c r="T72" s="234" t="s">
        <v>221</v>
      </c>
      <c r="U72" s="234" t="s">
        <v>221</v>
      </c>
      <c r="V72" s="234" t="s">
        <v>221</v>
      </c>
      <c r="W72" s="234" t="s">
        <v>221</v>
      </c>
      <c r="X72" s="234" t="s">
        <v>221</v>
      </c>
      <c r="Y72" s="234" t="s">
        <v>221</v>
      </c>
      <c r="Z72" s="234" t="s">
        <v>221</v>
      </c>
      <c r="AA72" s="234" t="s">
        <v>221</v>
      </c>
      <c r="AB72" s="234" t="s">
        <v>221</v>
      </c>
      <c r="AC72" s="234" t="s">
        <v>221</v>
      </c>
      <c r="AD72" s="234" t="s">
        <v>221</v>
      </c>
      <c r="AE72" s="234" t="s">
        <v>221</v>
      </c>
      <c r="AF72" s="234" t="s">
        <v>221</v>
      </c>
      <c r="AG72" s="234" t="s">
        <v>221</v>
      </c>
      <c r="AH72" s="234" t="s">
        <v>221</v>
      </c>
      <c r="AI72" s="234" t="s">
        <v>221</v>
      </c>
      <c r="AJ72" s="234" t="s">
        <v>221</v>
      </c>
      <c r="AK72" s="234" t="s">
        <v>221</v>
      </c>
      <c r="AL72" s="234" t="s">
        <v>221</v>
      </c>
      <c r="AM72" s="234" t="s">
        <v>221</v>
      </c>
      <c r="AN72" s="234" t="s">
        <v>221</v>
      </c>
      <c r="AO72" s="234" t="s">
        <v>221</v>
      </c>
      <c r="AP72" s="234" t="s">
        <v>221</v>
      </c>
      <c r="AQ72" s="234" t="s">
        <v>221</v>
      </c>
      <c r="AR72" s="234" t="s">
        <v>221</v>
      </c>
      <c r="AS72" s="234" t="s">
        <v>221</v>
      </c>
      <c r="AT72" s="234" t="s">
        <v>221</v>
      </c>
      <c r="AU72" s="234" t="s">
        <v>221</v>
      </c>
      <c r="AV72" s="234" t="s">
        <v>221</v>
      </c>
      <c r="AW72" s="234" t="s">
        <v>221</v>
      </c>
      <c r="AX72" s="234" t="s">
        <v>221</v>
      </c>
      <c r="AY72" s="234" t="s">
        <v>221</v>
      </c>
      <c r="AZ72" s="234" t="s">
        <v>221</v>
      </c>
      <c r="BA72" s="234" t="s">
        <v>221</v>
      </c>
      <c r="BB72" s="234" t="s">
        <v>221</v>
      </c>
      <c r="BC72" s="234" t="s">
        <v>221</v>
      </c>
      <c r="BD72" s="234" t="s">
        <v>221</v>
      </c>
      <c r="BE72" s="234" t="s">
        <v>221</v>
      </c>
      <c r="BF72" s="234" t="s">
        <v>221</v>
      </c>
      <c r="BG72" s="234" t="s">
        <v>221</v>
      </c>
      <c r="BH72" s="234" t="s">
        <v>221</v>
      </c>
      <c r="BI72" s="234" t="s">
        <v>221</v>
      </c>
      <c r="BJ72" s="234" t="s">
        <v>221</v>
      </c>
      <c r="BK72" s="234" t="s">
        <v>221</v>
      </c>
      <c r="BL72" s="234" t="s">
        <v>221</v>
      </c>
      <c r="BM72" s="234" t="s">
        <v>221</v>
      </c>
      <c r="BN72" s="234" t="s">
        <v>221</v>
      </c>
      <c r="BO72" s="234" t="s">
        <v>221</v>
      </c>
      <c r="BP72" s="234" t="s">
        <v>221</v>
      </c>
      <c r="BQ72" s="234" t="s">
        <v>221</v>
      </c>
      <c r="BR72" s="234" t="s">
        <v>221</v>
      </c>
      <c r="BS72" s="234" t="s">
        <v>221</v>
      </c>
      <c r="BT72" s="234" t="s">
        <v>221</v>
      </c>
      <c r="BU72" s="234" t="s">
        <v>221</v>
      </c>
      <c r="BV72" s="234" t="s">
        <v>221</v>
      </c>
      <c r="BW72" s="234" t="s">
        <v>221</v>
      </c>
      <c r="BX72" s="234" t="s">
        <v>221</v>
      </c>
      <c r="BY72" s="234" t="s">
        <v>221</v>
      </c>
      <c r="BZ72" s="234" t="s">
        <v>221</v>
      </c>
      <c r="CA72" s="234" t="s">
        <v>221</v>
      </c>
      <c r="CB72" s="234" t="s">
        <v>221</v>
      </c>
      <c r="CC72" s="234" t="s">
        <v>221</v>
      </c>
      <c r="CD72" s="234" t="s">
        <v>221</v>
      </c>
      <c r="CE72" s="401">
        <v>1949816</v>
      </c>
      <c r="CF72" s="237"/>
    </row>
    <row r="73" spans="1:84" ht="12.6" customHeight="1">
      <c r="A73" s="171" t="s">
        <v>245</v>
      </c>
      <c r="B73" s="175"/>
      <c r="C73" s="378">
        <v>0</v>
      </c>
      <c r="D73" s="378">
        <v>0</v>
      </c>
      <c r="E73" s="378">
        <v>2683927</v>
      </c>
      <c r="F73" s="378">
        <v>0</v>
      </c>
      <c r="G73" s="378">
        <v>0</v>
      </c>
      <c r="H73" s="378">
        <v>0</v>
      </c>
      <c r="I73" s="378">
        <v>0</v>
      </c>
      <c r="J73" s="378">
        <v>0</v>
      </c>
      <c r="K73" s="378">
        <v>0</v>
      </c>
      <c r="L73" s="378">
        <v>1311156</v>
      </c>
      <c r="M73" s="378">
        <v>0</v>
      </c>
      <c r="N73" s="378">
        <v>0</v>
      </c>
      <c r="O73" s="378">
        <v>0</v>
      </c>
      <c r="P73" s="378">
        <v>949438</v>
      </c>
      <c r="Q73" s="378">
        <v>0</v>
      </c>
      <c r="R73" s="378">
        <v>44837</v>
      </c>
      <c r="S73" s="378">
        <v>0</v>
      </c>
      <c r="T73" s="378">
        <v>0</v>
      </c>
      <c r="U73" s="378">
        <v>754434</v>
      </c>
      <c r="V73" s="378">
        <v>0</v>
      </c>
      <c r="W73" s="378">
        <v>0</v>
      </c>
      <c r="X73" s="378">
        <v>0</v>
      </c>
      <c r="Y73" s="378">
        <v>0</v>
      </c>
      <c r="Z73" s="378">
        <v>604830</v>
      </c>
      <c r="AA73" s="378">
        <v>0</v>
      </c>
      <c r="AB73" s="378">
        <v>887318</v>
      </c>
      <c r="AC73" s="378">
        <v>0</v>
      </c>
      <c r="AD73" s="378">
        <v>0</v>
      </c>
      <c r="AE73" s="378">
        <v>128574</v>
      </c>
      <c r="AF73" s="378">
        <v>0</v>
      </c>
      <c r="AG73" s="378">
        <v>242725</v>
      </c>
      <c r="AH73" s="378">
        <v>0</v>
      </c>
      <c r="AI73" s="378">
        <v>0</v>
      </c>
      <c r="AJ73" s="378">
        <v>0</v>
      </c>
      <c r="AK73" s="378">
        <v>0</v>
      </c>
      <c r="AL73" s="378">
        <v>0</v>
      </c>
      <c r="AM73" s="378">
        <v>0</v>
      </c>
      <c r="AN73" s="378">
        <v>0</v>
      </c>
      <c r="AO73" s="378">
        <v>0</v>
      </c>
      <c r="AP73" s="378">
        <v>0</v>
      </c>
      <c r="AQ73" s="378">
        <v>0</v>
      </c>
      <c r="AR73" s="378">
        <v>0</v>
      </c>
      <c r="AS73" s="378">
        <v>0</v>
      </c>
      <c r="AT73" s="378">
        <v>0</v>
      </c>
      <c r="AU73" s="378">
        <v>147830</v>
      </c>
      <c r="AV73" s="378">
        <v>0</v>
      </c>
      <c r="AW73" s="234" t="s">
        <v>221</v>
      </c>
      <c r="AX73" s="234" t="s">
        <v>221</v>
      </c>
      <c r="AY73" s="234" t="s">
        <v>221</v>
      </c>
      <c r="AZ73" s="234" t="s">
        <v>221</v>
      </c>
      <c r="BA73" s="234" t="s">
        <v>221</v>
      </c>
      <c r="BB73" s="234" t="s">
        <v>221</v>
      </c>
      <c r="BC73" s="234" t="s">
        <v>221</v>
      </c>
      <c r="BD73" s="234" t="s">
        <v>221</v>
      </c>
      <c r="BE73" s="234" t="s">
        <v>221</v>
      </c>
      <c r="BF73" s="234" t="s">
        <v>221</v>
      </c>
      <c r="BG73" s="234" t="s">
        <v>221</v>
      </c>
      <c r="BH73" s="234" t="s">
        <v>221</v>
      </c>
      <c r="BI73" s="234" t="s">
        <v>221</v>
      </c>
      <c r="BJ73" s="234" t="s">
        <v>221</v>
      </c>
      <c r="BK73" s="234" t="s">
        <v>221</v>
      </c>
      <c r="BL73" s="234" t="s">
        <v>221</v>
      </c>
      <c r="BM73" s="234" t="s">
        <v>221</v>
      </c>
      <c r="BN73" s="234" t="s">
        <v>221</v>
      </c>
      <c r="BO73" s="234" t="s">
        <v>221</v>
      </c>
      <c r="BP73" s="234" t="s">
        <v>221</v>
      </c>
      <c r="BQ73" s="234" t="s">
        <v>221</v>
      </c>
      <c r="BR73" s="234" t="s">
        <v>221</v>
      </c>
      <c r="BS73" s="234" t="s">
        <v>221</v>
      </c>
      <c r="BT73" s="234" t="s">
        <v>221</v>
      </c>
      <c r="BU73" s="234" t="s">
        <v>221</v>
      </c>
      <c r="BV73" s="234" t="s">
        <v>221</v>
      </c>
      <c r="BW73" s="234" t="s">
        <v>221</v>
      </c>
      <c r="BX73" s="234" t="s">
        <v>221</v>
      </c>
      <c r="BY73" s="234" t="s">
        <v>221</v>
      </c>
      <c r="BZ73" s="234" t="s">
        <v>221</v>
      </c>
      <c r="CA73" s="234" t="s">
        <v>221</v>
      </c>
      <c r="CB73" s="234" t="s">
        <v>221</v>
      </c>
      <c r="CC73" s="234" t="s">
        <v>221</v>
      </c>
      <c r="CD73" s="234" t="s">
        <v>221</v>
      </c>
      <c r="CE73" s="193">
        <f t="shared" ref="CE73:CE80" si="8">SUM(C73:CD73)</f>
        <v>7755069</v>
      </c>
      <c r="CF73" s="237"/>
    </row>
    <row r="74" spans="1:84" ht="12.6" customHeight="1">
      <c r="A74" s="171" t="s">
        <v>246</v>
      </c>
      <c r="B74" s="175"/>
      <c r="C74" s="378">
        <v>0</v>
      </c>
      <c r="D74" s="378">
        <v>0</v>
      </c>
      <c r="E74" s="378">
        <v>0</v>
      </c>
      <c r="F74" s="378">
        <v>0</v>
      </c>
      <c r="G74" s="378">
        <v>0</v>
      </c>
      <c r="H74" s="378">
        <v>0</v>
      </c>
      <c r="I74" s="378">
        <v>0</v>
      </c>
      <c r="J74" s="378">
        <v>0</v>
      </c>
      <c r="K74" s="378">
        <v>0</v>
      </c>
      <c r="L74" s="378">
        <v>0</v>
      </c>
      <c r="M74" s="378">
        <v>0</v>
      </c>
      <c r="N74" s="378">
        <v>0</v>
      </c>
      <c r="O74" s="378">
        <v>0</v>
      </c>
      <c r="P74" s="378">
        <v>4114001</v>
      </c>
      <c r="Q74" s="378">
        <v>0</v>
      </c>
      <c r="R74" s="378">
        <v>154300</v>
      </c>
      <c r="S74" s="378">
        <v>0</v>
      </c>
      <c r="T74" s="378">
        <v>0</v>
      </c>
      <c r="U74" s="378">
        <v>6811003</v>
      </c>
      <c r="V74" s="378">
        <v>0</v>
      </c>
      <c r="W74" s="378">
        <v>0</v>
      </c>
      <c r="X74" s="378">
        <v>0</v>
      </c>
      <c r="Y74" s="378">
        <v>0</v>
      </c>
      <c r="Z74" s="378">
        <v>10895790</v>
      </c>
      <c r="AA74" s="378">
        <v>0</v>
      </c>
      <c r="AB74" s="378">
        <v>2657743</v>
      </c>
      <c r="AC74" s="378">
        <v>328293</v>
      </c>
      <c r="AD74" s="378">
        <v>0</v>
      </c>
      <c r="AE74" s="378">
        <v>803873</v>
      </c>
      <c r="AF74" s="378">
        <v>0</v>
      </c>
      <c r="AG74" s="378">
        <v>10284827</v>
      </c>
      <c r="AH74" s="378">
        <v>0</v>
      </c>
      <c r="AI74" s="378">
        <v>0</v>
      </c>
      <c r="AJ74" s="378">
        <v>4761839</v>
      </c>
      <c r="AK74" s="378">
        <v>0</v>
      </c>
      <c r="AL74" s="378">
        <v>0</v>
      </c>
      <c r="AM74" s="378">
        <v>0</v>
      </c>
      <c r="AN74" s="378">
        <v>0</v>
      </c>
      <c r="AO74" s="378">
        <v>0</v>
      </c>
      <c r="AP74" s="378">
        <v>0</v>
      </c>
      <c r="AQ74" s="378">
        <v>0</v>
      </c>
      <c r="AR74" s="378">
        <v>0</v>
      </c>
      <c r="AS74" s="378">
        <v>0</v>
      </c>
      <c r="AT74" s="378">
        <v>0</v>
      </c>
      <c r="AU74" s="378">
        <v>0</v>
      </c>
      <c r="AV74" s="378">
        <v>0</v>
      </c>
      <c r="AW74" s="234" t="s">
        <v>221</v>
      </c>
      <c r="AX74" s="234" t="s">
        <v>221</v>
      </c>
      <c r="AY74" s="234" t="s">
        <v>221</v>
      </c>
      <c r="AZ74" s="234" t="s">
        <v>221</v>
      </c>
      <c r="BA74" s="234" t="s">
        <v>221</v>
      </c>
      <c r="BB74" s="234" t="s">
        <v>221</v>
      </c>
      <c r="BC74" s="234" t="s">
        <v>221</v>
      </c>
      <c r="BD74" s="234" t="s">
        <v>221</v>
      </c>
      <c r="BE74" s="234" t="s">
        <v>221</v>
      </c>
      <c r="BF74" s="234" t="s">
        <v>221</v>
      </c>
      <c r="BG74" s="234" t="s">
        <v>221</v>
      </c>
      <c r="BH74" s="234" t="s">
        <v>221</v>
      </c>
      <c r="BI74" s="234" t="s">
        <v>221</v>
      </c>
      <c r="BJ74" s="234" t="s">
        <v>221</v>
      </c>
      <c r="BK74" s="234" t="s">
        <v>221</v>
      </c>
      <c r="BL74" s="234" t="s">
        <v>221</v>
      </c>
      <c r="BM74" s="234" t="s">
        <v>221</v>
      </c>
      <c r="BN74" s="234" t="s">
        <v>221</v>
      </c>
      <c r="BO74" s="234" t="s">
        <v>221</v>
      </c>
      <c r="BP74" s="234" t="s">
        <v>221</v>
      </c>
      <c r="BQ74" s="234" t="s">
        <v>221</v>
      </c>
      <c r="BR74" s="234" t="s">
        <v>221</v>
      </c>
      <c r="BS74" s="234" t="s">
        <v>221</v>
      </c>
      <c r="BT74" s="234" t="s">
        <v>221</v>
      </c>
      <c r="BU74" s="234" t="s">
        <v>221</v>
      </c>
      <c r="BV74" s="234" t="s">
        <v>221</v>
      </c>
      <c r="BW74" s="234" t="s">
        <v>221</v>
      </c>
      <c r="BX74" s="234" t="s">
        <v>221</v>
      </c>
      <c r="BY74" s="234" t="s">
        <v>221</v>
      </c>
      <c r="BZ74" s="234" t="s">
        <v>221</v>
      </c>
      <c r="CA74" s="234" t="s">
        <v>221</v>
      </c>
      <c r="CB74" s="234" t="s">
        <v>221</v>
      </c>
      <c r="CC74" s="234" t="s">
        <v>221</v>
      </c>
      <c r="CD74" s="234" t="s">
        <v>221</v>
      </c>
      <c r="CE74" s="193">
        <f t="shared" si="8"/>
        <v>40811669</v>
      </c>
      <c r="CF74" s="237"/>
    </row>
    <row r="75" spans="1:84" ht="12.6" customHeight="1">
      <c r="A75" s="171" t="s">
        <v>247</v>
      </c>
      <c r="B75" s="175"/>
      <c r="C75" s="193">
        <f t="shared" ref="C75:AV75" si="9">SUM(C73:C74)</f>
        <v>0</v>
      </c>
      <c r="D75" s="193">
        <f t="shared" si="9"/>
        <v>0</v>
      </c>
      <c r="E75" s="193">
        <f t="shared" si="9"/>
        <v>2683927</v>
      </c>
      <c r="F75" s="193">
        <f t="shared" si="9"/>
        <v>0</v>
      </c>
      <c r="G75" s="193">
        <f t="shared" si="9"/>
        <v>0</v>
      </c>
      <c r="H75" s="193">
        <f t="shared" si="9"/>
        <v>0</v>
      </c>
      <c r="I75" s="193">
        <f t="shared" si="9"/>
        <v>0</v>
      </c>
      <c r="J75" s="193">
        <f t="shared" si="9"/>
        <v>0</v>
      </c>
      <c r="K75" s="193">
        <f t="shared" si="9"/>
        <v>0</v>
      </c>
      <c r="L75" s="193">
        <f t="shared" si="9"/>
        <v>1311156</v>
      </c>
      <c r="M75" s="193">
        <f t="shared" si="9"/>
        <v>0</v>
      </c>
      <c r="N75" s="193">
        <f t="shared" si="9"/>
        <v>0</v>
      </c>
      <c r="O75" s="193">
        <f t="shared" si="9"/>
        <v>0</v>
      </c>
      <c r="P75" s="193">
        <f t="shared" si="9"/>
        <v>5063439</v>
      </c>
      <c r="Q75" s="193">
        <f t="shared" si="9"/>
        <v>0</v>
      </c>
      <c r="R75" s="193">
        <f t="shared" si="9"/>
        <v>199137</v>
      </c>
      <c r="S75" s="193">
        <f t="shared" si="9"/>
        <v>0</v>
      </c>
      <c r="T75" s="193">
        <f t="shared" si="9"/>
        <v>0</v>
      </c>
      <c r="U75" s="193">
        <f t="shared" si="9"/>
        <v>7565437</v>
      </c>
      <c r="V75" s="193">
        <f t="shared" si="9"/>
        <v>0</v>
      </c>
      <c r="W75" s="193">
        <f t="shared" si="9"/>
        <v>0</v>
      </c>
      <c r="X75" s="193">
        <f t="shared" si="9"/>
        <v>0</v>
      </c>
      <c r="Y75" s="193">
        <f t="shared" si="9"/>
        <v>0</v>
      </c>
      <c r="Z75" s="193">
        <f t="shared" si="9"/>
        <v>11500620</v>
      </c>
      <c r="AA75" s="193">
        <f t="shared" si="9"/>
        <v>0</v>
      </c>
      <c r="AB75" s="193">
        <f t="shared" si="9"/>
        <v>3545061</v>
      </c>
      <c r="AC75" s="193">
        <f t="shared" si="9"/>
        <v>328293</v>
      </c>
      <c r="AD75" s="193">
        <f t="shared" si="9"/>
        <v>0</v>
      </c>
      <c r="AE75" s="193">
        <f t="shared" si="9"/>
        <v>932447</v>
      </c>
      <c r="AF75" s="193">
        <f t="shared" si="9"/>
        <v>0</v>
      </c>
      <c r="AG75" s="193">
        <f t="shared" si="9"/>
        <v>10527552</v>
      </c>
      <c r="AH75" s="193">
        <f t="shared" si="9"/>
        <v>0</v>
      </c>
      <c r="AI75" s="193">
        <f t="shared" si="9"/>
        <v>0</v>
      </c>
      <c r="AJ75" s="193">
        <f t="shared" si="9"/>
        <v>4761839</v>
      </c>
      <c r="AK75" s="193">
        <f t="shared" si="9"/>
        <v>0</v>
      </c>
      <c r="AL75" s="193">
        <f t="shared" si="9"/>
        <v>0</v>
      </c>
      <c r="AM75" s="193">
        <f t="shared" si="9"/>
        <v>0</v>
      </c>
      <c r="AN75" s="193">
        <f t="shared" si="9"/>
        <v>0</v>
      </c>
      <c r="AO75" s="193">
        <f t="shared" si="9"/>
        <v>0</v>
      </c>
      <c r="AP75" s="193">
        <f t="shared" si="9"/>
        <v>0</v>
      </c>
      <c r="AQ75" s="193">
        <f t="shared" si="9"/>
        <v>0</v>
      </c>
      <c r="AR75" s="193">
        <f t="shared" si="9"/>
        <v>0</v>
      </c>
      <c r="AS75" s="193">
        <f t="shared" si="9"/>
        <v>0</v>
      </c>
      <c r="AT75" s="193">
        <f t="shared" si="9"/>
        <v>0</v>
      </c>
      <c r="AU75" s="193">
        <f t="shared" si="9"/>
        <v>147830</v>
      </c>
      <c r="AV75" s="193">
        <f t="shared" si="9"/>
        <v>0</v>
      </c>
      <c r="AW75" s="234" t="s">
        <v>221</v>
      </c>
      <c r="AX75" s="234" t="s">
        <v>221</v>
      </c>
      <c r="AY75" s="234" t="s">
        <v>221</v>
      </c>
      <c r="AZ75" s="234" t="s">
        <v>221</v>
      </c>
      <c r="BA75" s="234" t="s">
        <v>221</v>
      </c>
      <c r="BB75" s="234" t="s">
        <v>221</v>
      </c>
      <c r="BC75" s="234" t="s">
        <v>221</v>
      </c>
      <c r="BD75" s="234" t="s">
        <v>221</v>
      </c>
      <c r="BE75" s="234" t="s">
        <v>221</v>
      </c>
      <c r="BF75" s="234" t="s">
        <v>221</v>
      </c>
      <c r="BG75" s="234" t="s">
        <v>221</v>
      </c>
      <c r="BH75" s="234" t="s">
        <v>221</v>
      </c>
      <c r="BI75" s="234" t="s">
        <v>221</v>
      </c>
      <c r="BJ75" s="234" t="s">
        <v>221</v>
      </c>
      <c r="BK75" s="234" t="s">
        <v>221</v>
      </c>
      <c r="BL75" s="234" t="s">
        <v>221</v>
      </c>
      <c r="BM75" s="234" t="s">
        <v>221</v>
      </c>
      <c r="BN75" s="234" t="s">
        <v>221</v>
      </c>
      <c r="BO75" s="234" t="s">
        <v>221</v>
      </c>
      <c r="BP75" s="234" t="s">
        <v>221</v>
      </c>
      <c r="BQ75" s="234" t="s">
        <v>221</v>
      </c>
      <c r="BR75" s="234" t="s">
        <v>221</v>
      </c>
      <c r="BS75" s="234" t="s">
        <v>221</v>
      </c>
      <c r="BT75" s="234" t="s">
        <v>221</v>
      </c>
      <c r="BU75" s="234" t="s">
        <v>221</v>
      </c>
      <c r="BV75" s="234" t="s">
        <v>221</v>
      </c>
      <c r="BW75" s="234" t="s">
        <v>221</v>
      </c>
      <c r="BX75" s="234" t="s">
        <v>221</v>
      </c>
      <c r="BY75" s="234" t="s">
        <v>221</v>
      </c>
      <c r="BZ75" s="234" t="s">
        <v>221</v>
      </c>
      <c r="CA75" s="234" t="s">
        <v>221</v>
      </c>
      <c r="CB75" s="234" t="s">
        <v>221</v>
      </c>
      <c r="CC75" s="234" t="s">
        <v>221</v>
      </c>
      <c r="CD75" s="234" t="s">
        <v>221</v>
      </c>
      <c r="CE75" s="193">
        <f t="shared" si="8"/>
        <v>48566738</v>
      </c>
      <c r="CF75" s="237"/>
    </row>
    <row r="76" spans="1:84" ht="12.6" customHeight="1">
      <c r="A76" s="171" t="s">
        <v>248</v>
      </c>
      <c r="B76" s="175"/>
      <c r="C76" s="405">
        <v>0</v>
      </c>
      <c r="D76" s="405">
        <v>0</v>
      </c>
      <c r="E76" s="405">
        <v>5405.3633559531154</v>
      </c>
      <c r="F76" s="405">
        <v>0</v>
      </c>
      <c r="G76" s="405">
        <v>0</v>
      </c>
      <c r="H76" s="405">
        <v>0</v>
      </c>
      <c r="I76" s="405">
        <v>0</v>
      </c>
      <c r="J76" s="405">
        <v>0</v>
      </c>
      <c r="K76" s="405">
        <v>0</v>
      </c>
      <c r="L76" s="405">
        <v>2640.6366440468851</v>
      </c>
      <c r="M76" s="405">
        <v>0</v>
      </c>
      <c r="N76" s="405">
        <v>0</v>
      </c>
      <c r="O76" s="405">
        <v>0</v>
      </c>
      <c r="P76" s="405">
        <v>3970</v>
      </c>
      <c r="Q76" s="405">
        <v>0</v>
      </c>
      <c r="R76" s="405">
        <v>49</v>
      </c>
      <c r="S76" s="405">
        <v>0</v>
      </c>
      <c r="T76" s="405">
        <v>0</v>
      </c>
      <c r="U76" s="405">
        <v>1771</v>
      </c>
      <c r="V76" s="405">
        <v>0</v>
      </c>
      <c r="W76" s="405">
        <v>0</v>
      </c>
      <c r="X76" s="405">
        <v>0</v>
      </c>
      <c r="Y76" s="405">
        <v>0</v>
      </c>
      <c r="Z76" s="405">
        <v>3800</v>
      </c>
      <c r="AA76" s="405">
        <v>0</v>
      </c>
      <c r="AB76" s="405">
        <v>90</v>
      </c>
      <c r="AC76" s="405">
        <v>992</v>
      </c>
      <c r="AD76" s="405">
        <v>0</v>
      </c>
      <c r="AE76" s="405">
        <v>800</v>
      </c>
      <c r="AF76" s="405">
        <v>0</v>
      </c>
      <c r="AG76" s="405">
        <v>5091</v>
      </c>
      <c r="AH76" s="405">
        <v>0</v>
      </c>
      <c r="AI76" s="405">
        <v>0</v>
      </c>
      <c r="AJ76" s="405">
        <v>10245</v>
      </c>
      <c r="AK76" s="405">
        <v>20</v>
      </c>
      <c r="AL76" s="405">
        <v>60</v>
      </c>
      <c r="AM76" s="405">
        <v>0</v>
      </c>
      <c r="AN76" s="405">
        <v>0</v>
      </c>
      <c r="AO76" s="405">
        <v>0</v>
      </c>
      <c r="AP76" s="405">
        <v>0</v>
      </c>
      <c r="AQ76" s="405">
        <v>0</v>
      </c>
      <c r="AR76" s="405">
        <v>0</v>
      </c>
      <c r="AS76" s="405">
        <v>0</v>
      </c>
      <c r="AT76" s="405">
        <v>0</v>
      </c>
      <c r="AU76" s="405">
        <v>0</v>
      </c>
      <c r="AV76" s="405">
        <v>0</v>
      </c>
      <c r="AW76" s="405">
        <v>0</v>
      </c>
      <c r="AX76" s="405">
        <v>0</v>
      </c>
      <c r="AY76" s="405">
        <v>1240</v>
      </c>
      <c r="AZ76" s="405">
        <v>555</v>
      </c>
      <c r="BA76" s="405">
        <v>0</v>
      </c>
      <c r="BB76" s="405">
        <v>0</v>
      </c>
      <c r="BC76" s="405">
        <v>0</v>
      </c>
      <c r="BD76" s="405">
        <v>668</v>
      </c>
      <c r="BE76" s="405">
        <v>3453</v>
      </c>
      <c r="BF76" s="405">
        <v>1041</v>
      </c>
      <c r="BG76" s="405">
        <v>0</v>
      </c>
      <c r="BH76" s="405">
        <v>600</v>
      </c>
      <c r="BI76" s="405">
        <v>337</v>
      </c>
      <c r="BJ76" s="405">
        <v>1349</v>
      </c>
      <c r="BK76" s="405">
        <v>0</v>
      </c>
      <c r="BL76" s="405">
        <v>1863</v>
      </c>
      <c r="BM76" s="405">
        <v>0</v>
      </c>
      <c r="BN76" s="405">
        <v>3307</v>
      </c>
      <c r="BO76" s="405">
        <v>549</v>
      </c>
      <c r="BP76" s="405">
        <v>40</v>
      </c>
      <c r="BQ76" s="405">
        <v>0</v>
      </c>
      <c r="BR76" s="405">
        <v>1991</v>
      </c>
      <c r="BS76" s="405">
        <v>0</v>
      </c>
      <c r="BT76" s="405">
        <v>0</v>
      </c>
      <c r="BU76" s="405">
        <v>0</v>
      </c>
      <c r="BV76" s="405">
        <v>2036</v>
      </c>
      <c r="BW76" s="405">
        <v>0</v>
      </c>
      <c r="BX76" s="405">
        <v>0</v>
      </c>
      <c r="BY76" s="405">
        <v>170</v>
      </c>
      <c r="BZ76" s="405">
        <v>0</v>
      </c>
      <c r="CA76" s="405">
        <v>0</v>
      </c>
      <c r="CB76" s="405">
        <v>169</v>
      </c>
      <c r="CC76" s="405">
        <v>0</v>
      </c>
      <c r="CD76" s="234" t="s">
        <v>221</v>
      </c>
      <c r="CE76" s="193">
        <f t="shared" si="8"/>
        <v>54302</v>
      </c>
      <c r="CF76" s="193">
        <f>BE59-CE76</f>
        <v>0</v>
      </c>
    </row>
    <row r="77" spans="1:84" ht="12.6" customHeight="1">
      <c r="A77" s="171" t="s">
        <v>249</v>
      </c>
      <c r="B77" s="175"/>
      <c r="C77" s="406">
        <v>0</v>
      </c>
      <c r="D77" s="406">
        <v>0</v>
      </c>
      <c r="E77" s="406">
        <v>2538.760641579272</v>
      </c>
      <c r="F77" s="406">
        <v>0</v>
      </c>
      <c r="G77" s="406">
        <v>0</v>
      </c>
      <c r="H77" s="406">
        <v>0</v>
      </c>
      <c r="I77" s="406">
        <v>0</v>
      </c>
      <c r="J77" s="406">
        <v>0</v>
      </c>
      <c r="K77" s="406">
        <v>0</v>
      </c>
      <c r="L77" s="406">
        <v>1240.239358420728</v>
      </c>
      <c r="M77" s="406">
        <v>0</v>
      </c>
      <c r="N77" s="406">
        <v>0</v>
      </c>
      <c r="O77" s="406">
        <v>0</v>
      </c>
      <c r="P77" s="406">
        <v>0</v>
      </c>
      <c r="Q77" s="406">
        <v>0</v>
      </c>
      <c r="R77" s="406">
        <v>0</v>
      </c>
      <c r="S77" s="406">
        <v>0</v>
      </c>
      <c r="T77" s="406">
        <v>0</v>
      </c>
      <c r="U77" s="406">
        <v>0</v>
      </c>
      <c r="V77" s="406">
        <v>0</v>
      </c>
      <c r="W77" s="406">
        <v>0</v>
      </c>
      <c r="X77" s="406">
        <v>0</v>
      </c>
      <c r="Y77" s="406">
        <v>0</v>
      </c>
      <c r="Z77" s="406">
        <v>215</v>
      </c>
      <c r="AA77" s="406">
        <v>0</v>
      </c>
      <c r="AB77" s="406">
        <v>0</v>
      </c>
      <c r="AC77" s="406">
        <v>0</v>
      </c>
      <c r="AD77" s="406">
        <v>0</v>
      </c>
      <c r="AE77" s="406">
        <v>0</v>
      </c>
      <c r="AF77" s="406">
        <v>0</v>
      </c>
      <c r="AG77" s="406">
        <v>184</v>
      </c>
      <c r="AH77" s="406">
        <v>0</v>
      </c>
      <c r="AI77" s="406">
        <v>0</v>
      </c>
      <c r="AJ77" s="406">
        <v>0</v>
      </c>
      <c r="AK77" s="406">
        <v>0</v>
      </c>
      <c r="AL77" s="406">
        <v>0</v>
      </c>
      <c r="AM77" s="406">
        <v>0</v>
      </c>
      <c r="AN77" s="406">
        <v>0</v>
      </c>
      <c r="AO77" s="406">
        <v>0</v>
      </c>
      <c r="AP77" s="406">
        <v>0</v>
      </c>
      <c r="AQ77" s="406">
        <v>0</v>
      </c>
      <c r="AR77" s="406">
        <v>0</v>
      </c>
      <c r="AS77" s="406">
        <v>0</v>
      </c>
      <c r="AT77" s="406">
        <v>0</v>
      </c>
      <c r="AU77" s="406">
        <v>0</v>
      </c>
      <c r="AV77" s="406">
        <v>0</v>
      </c>
      <c r="AW77" s="406">
        <v>0</v>
      </c>
      <c r="AX77" s="234" t="s">
        <v>221</v>
      </c>
      <c r="AY77" s="234" t="s">
        <v>221</v>
      </c>
      <c r="AZ77" s="407">
        <v>0</v>
      </c>
      <c r="BA77" s="407">
        <v>0</v>
      </c>
      <c r="BB77" s="407">
        <v>0</v>
      </c>
      <c r="BC77" s="407">
        <v>0</v>
      </c>
      <c r="BD77" s="234" t="s">
        <v>221</v>
      </c>
      <c r="BE77" s="234" t="s">
        <v>221</v>
      </c>
      <c r="BF77" s="408">
        <v>0</v>
      </c>
      <c r="BG77" s="234" t="s">
        <v>221</v>
      </c>
      <c r="BH77" s="409">
        <v>0</v>
      </c>
      <c r="BI77" s="409">
        <v>0</v>
      </c>
      <c r="BJ77" s="234" t="s">
        <v>221</v>
      </c>
      <c r="BK77" s="410">
        <v>0</v>
      </c>
      <c r="BL77" s="410">
        <v>0</v>
      </c>
      <c r="BM77" s="410">
        <v>0</v>
      </c>
      <c r="BN77" s="234" t="s">
        <v>221</v>
      </c>
      <c r="BO77" s="234" t="s">
        <v>221</v>
      </c>
      <c r="BP77" s="234" t="s">
        <v>221</v>
      </c>
      <c r="BQ77" s="234" t="s">
        <v>221</v>
      </c>
      <c r="BR77" s="411">
        <v>0</v>
      </c>
      <c r="BS77" s="411">
        <v>0</v>
      </c>
      <c r="BT77" s="411">
        <v>0</v>
      </c>
      <c r="BU77" s="411">
        <v>0</v>
      </c>
      <c r="BV77" s="411">
        <v>0</v>
      </c>
      <c r="BW77" s="411">
        <v>0</v>
      </c>
      <c r="BX77" s="411">
        <v>0</v>
      </c>
      <c r="BY77" s="411">
        <v>0</v>
      </c>
      <c r="BZ77" s="411">
        <v>0</v>
      </c>
      <c r="CA77" s="411">
        <v>0</v>
      </c>
      <c r="CB77" s="411">
        <v>0</v>
      </c>
      <c r="CC77" s="234" t="s">
        <v>221</v>
      </c>
      <c r="CD77" s="234" t="s">
        <v>221</v>
      </c>
      <c r="CE77" s="193">
        <f>SUM(C77:CD77)</f>
        <v>4178</v>
      </c>
      <c r="CF77" s="193">
        <f>AY59-CE77</f>
        <v>0</v>
      </c>
    </row>
    <row r="78" spans="1:84" ht="12.6" customHeight="1">
      <c r="A78" s="171" t="s">
        <v>250</v>
      </c>
      <c r="B78" s="175"/>
      <c r="C78" s="412">
        <v>0</v>
      </c>
      <c r="D78" s="412">
        <v>0</v>
      </c>
      <c r="E78" s="412">
        <v>5405.3633559531154</v>
      </c>
      <c r="F78" s="412">
        <v>0</v>
      </c>
      <c r="G78" s="412">
        <v>0</v>
      </c>
      <c r="H78" s="412">
        <v>0</v>
      </c>
      <c r="I78" s="412">
        <v>0</v>
      </c>
      <c r="J78" s="412">
        <v>0</v>
      </c>
      <c r="K78" s="412">
        <v>0</v>
      </c>
      <c r="L78" s="412">
        <v>2640.6366440468851</v>
      </c>
      <c r="M78" s="412">
        <v>0</v>
      </c>
      <c r="N78" s="412">
        <v>0</v>
      </c>
      <c r="O78" s="412">
        <v>0</v>
      </c>
      <c r="P78" s="412">
        <v>3970</v>
      </c>
      <c r="Q78" s="412">
        <v>0</v>
      </c>
      <c r="R78" s="412">
        <v>49</v>
      </c>
      <c r="S78" s="412">
        <v>0</v>
      </c>
      <c r="T78" s="412">
        <v>0</v>
      </c>
      <c r="U78" s="412">
        <v>1771</v>
      </c>
      <c r="V78" s="412">
        <v>0</v>
      </c>
      <c r="W78" s="412">
        <v>0</v>
      </c>
      <c r="X78" s="412">
        <v>0</v>
      </c>
      <c r="Y78" s="412">
        <v>0</v>
      </c>
      <c r="Z78" s="412">
        <v>3800</v>
      </c>
      <c r="AA78" s="412">
        <v>0</v>
      </c>
      <c r="AB78" s="412">
        <v>90</v>
      </c>
      <c r="AC78" s="412">
        <v>992</v>
      </c>
      <c r="AD78" s="412">
        <v>0</v>
      </c>
      <c r="AE78" s="412">
        <v>800</v>
      </c>
      <c r="AF78" s="412">
        <v>0</v>
      </c>
      <c r="AG78" s="412">
        <v>5091</v>
      </c>
      <c r="AH78" s="412">
        <v>0</v>
      </c>
      <c r="AI78" s="412">
        <v>0</v>
      </c>
      <c r="AJ78" s="412">
        <v>10245</v>
      </c>
      <c r="AK78" s="412">
        <v>20</v>
      </c>
      <c r="AL78" s="412">
        <v>60</v>
      </c>
      <c r="AM78" s="412">
        <v>0</v>
      </c>
      <c r="AN78" s="412">
        <v>0</v>
      </c>
      <c r="AO78" s="412">
        <v>0</v>
      </c>
      <c r="AP78" s="412">
        <v>0</v>
      </c>
      <c r="AQ78" s="412">
        <v>0</v>
      </c>
      <c r="AR78" s="412">
        <v>0</v>
      </c>
      <c r="AS78" s="412">
        <v>0</v>
      </c>
      <c r="AT78" s="412">
        <v>0</v>
      </c>
      <c r="AU78" s="412">
        <v>0</v>
      </c>
      <c r="AV78" s="412">
        <v>0</v>
      </c>
      <c r="AW78" s="412">
        <v>0</v>
      </c>
      <c r="AX78" s="234" t="s">
        <v>221</v>
      </c>
      <c r="AY78" s="234" t="s">
        <v>221</v>
      </c>
      <c r="AZ78" s="234" t="s">
        <v>221</v>
      </c>
      <c r="BA78" s="413">
        <v>0</v>
      </c>
      <c r="BB78" s="413">
        <v>0</v>
      </c>
      <c r="BC78" s="413">
        <v>0</v>
      </c>
      <c r="BD78" s="234" t="s">
        <v>221</v>
      </c>
      <c r="BE78" s="234" t="s">
        <v>221</v>
      </c>
      <c r="BF78" s="234" t="s">
        <v>221</v>
      </c>
      <c r="BG78" s="234" t="s">
        <v>221</v>
      </c>
      <c r="BH78" s="414">
        <v>0</v>
      </c>
      <c r="BI78" s="414">
        <v>0</v>
      </c>
      <c r="BJ78" s="234" t="s">
        <v>221</v>
      </c>
      <c r="BK78" s="415">
        <v>0</v>
      </c>
      <c r="BL78" s="415">
        <v>0</v>
      </c>
      <c r="BM78" s="415">
        <v>0</v>
      </c>
      <c r="BN78" s="234" t="s">
        <v>221</v>
      </c>
      <c r="BO78" s="234" t="s">
        <v>221</v>
      </c>
      <c r="BP78" s="234" t="s">
        <v>221</v>
      </c>
      <c r="BQ78" s="234" t="s">
        <v>221</v>
      </c>
      <c r="BR78" s="234" t="s">
        <v>221</v>
      </c>
      <c r="BS78" s="416">
        <v>0</v>
      </c>
      <c r="BT78" s="416">
        <v>0</v>
      </c>
      <c r="BU78" s="416">
        <v>0</v>
      </c>
      <c r="BV78" s="416">
        <v>2036</v>
      </c>
      <c r="BW78" s="416">
        <v>0</v>
      </c>
      <c r="BX78" s="416">
        <v>0</v>
      </c>
      <c r="BY78" s="416">
        <v>170</v>
      </c>
      <c r="BZ78" s="416">
        <v>0</v>
      </c>
      <c r="CA78" s="416">
        <v>0</v>
      </c>
      <c r="CB78" s="416">
        <v>169</v>
      </c>
      <c r="CC78" s="234" t="s">
        <v>221</v>
      </c>
      <c r="CD78" s="234" t="s">
        <v>221</v>
      </c>
      <c r="CE78" s="193">
        <f t="shared" si="8"/>
        <v>37309</v>
      </c>
      <c r="CF78" s="193"/>
    </row>
    <row r="79" spans="1:84" ht="12.6" customHeight="1">
      <c r="A79" s="171" t="s">
        <v>251</v>
      </c>
      <c r="B79" s="175"/>
      <c r="C79" s="416">
        <v>0</v>
      </c>
      <c r="D79" s="416">
        <v>0</v>
      </c>
      <c r="E79" s="417">
        <v>37186.561998766192</v>
      </c>
      <c r="F79" s="416">
        <v>0</v>
      </c>
      <c r="G79" s="416">
        <v>0</v>
      </c>
      <c r="H79" s="416">
        <v>0</v>
      </c>
      <c r="I79" s="416">
        <v>0</v>
      </c>
      <c r="J79" s="416">
        <v>0</v>
      </c>
      <c r="K79" s="416">
        <v>0</v>
      </c>
      <c r="L79" s="417">
        <v>18166.438001233808</v>
      </c>
      <c r="M79" s="416">
        <v>0</v>
      </c>
      <c r="N79" s="416">
        <v>0</v>
      </c>
      <c r="O79" s="416">
        <v>0</v>
      </c>
      <c r="P79" s="417">
        <v>2952.16</v>
      </c>
      <c r="Q79" s="416">
        <v>0</v>
      </c>
      <c r="R79" s="416">
        <v>0</v>
      </c>
      <c r="S79" s="416">
        <v>0</v>
      </c>
      <c r="T79" s="416">
        <v>0</v>
      </c>
      <c r="U79" s="416">
        <v>0</v>
      </c>
      <c r="V79" s="416">
        <v>0</v>
      </c>
      <c r="W79" s="416">
        <v>0</v>
      </c>
      <c r="X79" s="416">
        <v>0</v>
      </c>
      <c r="Y79" s="416">
        <v>0</v>
      </c>
      <c r="Z79" s="417">
        <v>2952.16</v>
      </c>
      <c r="AA79" s="416">
        <v>0</v>
      </c>
      <c r="AB79" s="416">
        <v>0</v>
      </c>
      <c r="AC79" s="416">
        <v>0</v>
      </c>
      <c r="AD79" s="416">
        <v>0</v>
      </c>
      <c r="AE79" s="416">
        <v>0</v>
      </c>
      <c r="AF79" s="416">
        <v>0</v>
      </c>
      <c r="AG79" s="417">
        <v>11070.6</v>
      </c>
      <c r="AH79" s="416">
        <v>0</v>
      </c>
      <c r="AI79" s="416">
        <v>0</v>
      </c>
      <c r="AJ79" s="417">
        <v>1476.08</v>
      </c>
      <c r="AK79" s="416">
        <v>0</v>
      </c>
      <c r="AL79" s="416">
        <v>0</v>
      </c>
      <c r="AM79" s="416">
        <v>0</v>
      </c>
      <c r="AN79" s="416">
        <v>0</v>
      </c>
      <c r="AO79" s="416">
        <v>0</v>
      </c>
      <c r="AP79" s="416">
        <v>0</v>
      </c>
      <c r="AQ79" s="416">
        <v>0</v>
      </c>
      <c r="AR79" s="416">
        <v>0</v>
      </c>
      <c r="AS79" s="416">
        <v>0</v>
      </c>
      <c r="AT79" s="416">
        <v>0</v>
      </c>
      <c r="AU79" s="416">
        <v>0</v>
      </c>
      <c r="AV79" s="416">
        <v>0</v>
      </c>
      <c r="AW79" s="416">
        <v>0</v>
      </c>
      <c r="AX79" s="234" t="s">
        <v>221</v>
      </c>
      <c r="AY79" s="234" t="s">
        <v>221</v>
      </c>
      <c r="AZ79" s="234" t="s">
        <v>221</v>
      </c>
      <c r="BA79" s="234" t="s">
        <v>221</v>
      </c>
      <c r="BB79" s="416">
        <v>0</v>
      </c>
      <c r="BC79" s="416">
        <v>0</v>
      </c>
      <c r="BD79" s="234" t="s">
        <v>221</v>
      </c>
      <c r="BE79" s="234" t="s">
        <v>221</v>
      </c>
      <c r="BF79" s="234" t="s">
        <v>221</v>
      </c>
      <c r="BG79" s="234" t="s">
        <v>221</v>
      </c>
      <c r="BH79" s="416">
        <v>0</v>
      </c>
      <c r="BI79" s="416">
        <v>0</v>
      </c>
      <c r="BJ79" s="234" t="s">
        <v>221</v>
      </c>
      <c r="BK79" s="416">
        <v>0</v>
      </c>
      <c r="BL79" s="416">
        <v>0</v>
      </c>
      <c r="BM79" s="416">
        <v>0</v>
      </c>
      <c r="BN79" s="234" t="s">
        <v>221</v>
      </c>
      <c r="BO79" s="234" t="s">
        <v>221</v>
      </c>
      <c r="BP79" s="234" t="s">
        <v>221</v>
      </c>
      <c r="BQ79" s="234" t="s">
        <v>221</v>
      </c>
      <c r="BR79" s="234" t="s">
        <v>221</v>
      </c>
      <c r="BS79" s="416">
        <v>0</v>
      </c>
      <c r="BT79" s="416">
        <v>0</v>
      </c>
      <c r="BU79" s="416">
        <v>0</v>
      </c>
      <c r="BV79" s="416">
        <v>0</v>
      </c>
      <c r="BW79" s="416">
        <v>0</v>
      </c>
      <c r="BX79" s="416">
        <v>0</v>
      </c>
      <c r="BY79" s="416">
        <v>0</v>
      </c>
      <c r="BZ79" s="416">
        <v>0</v>
      </c>
      <c r="CA79" s="416">
        <v>0</v>
      </c>
      <c r="CB79" s="416">
        <v>0</v>
      </c>
      <c r="CC79" s="234" t="s">
        <v>221</v>
      </c>
      <c r="CD79" s="234" t="s">
        <v>221</v>
      </c>
      <c r="CE79" s="193">
        <f t="shared" si="8"/>
        <v>73804.000000000015</v>
      </c>
      <c r="CF79" s="193">
        <f>BA59</f>
        <v>0</v>
      </c>
    </row>
    <row r="80" spans="1:84" ht="21" customHeight="1">
      <c r="A80" s="171" t="s">
        <v>252</v>
      </c>
      <c r="B80" s="175"/>
      <c r="C80" s="419">
        <v>0</v>
      </c>
      <c r="D80" s="419">
        <v>0</v>
      </c>
      <c r="E80" s="420">
        <v>11.259494139420109</v>
      </c>
      <c r="F80" s="419">
        <v>0</v>
      </c>
      <c r="G80" s="419">
        <v>0</v>
      </c>
      <c r="H80" s="419">
        <v>0</v>
      </c>
      <c r="I80" s="419">
        <v>0</v>
      </c>
      <c r="J80" s="419">
        <v>0</v>
      </c>
      <c r="K80" s="419">
        <v>0</v>
      </c>
      <c r="L80" s="421">
        <v>5.5005058605798887</v>
      </c>
      <c r="M80" s="419">
        <v>0</v>
      </c>
      <c r="N80" s="419">
        <v>0</v>
      </c>
      <c r="O80" s="419">
        <v>0</v>
      </c>
      <c r="P80" s="419">
        <v>3.9800000000000004</v>
      </c>
      <c r="Q80" s="419">
        <v>0</v>
      </c>
      <c r="R80" s="419">
        <v>1.54</v>
      </c>
      <c r="S80" s="419">
        <v>0</v>
      </c>
      <c r="T80" s="419">
        <v>0</v>
      </c>
      <c r="U80" s="419">
        <v>0</v>
      </c>
      <c r="V80" s="419">
        <v>0</v>
      </c>
      <c r="W80" s="419">
        <v>0</v>
      </c>
      <c r="X80" s="419">
        <v>0</v>
      </c>
      <c r="Y80" s="419">
        <v>0</v>
      </c>
      <c r="Z80" s="419">
        <v>0</v>
      </c>
      <c r="AA80" s="419">
        <v>0</v>
      </c>
      <c r="AB80" s="419">
        <v>0</v>
      </c>
      <c r="AC80" s="419">
        <v>0.94</v>
      </c>
      <c r="AD80" s="419">
        <v>0</v>
      </c>
      <c r="AE80" s="419">
        <v>0</v>
      </c>
      <c r="AF80" s="419">
        <v>0</v>
      </c>
      <c r="AG80" s="419">
        <v>4.2399999999999993</v>
      </c>
      <c r="AH80" s="419">
        <v>0</v>
      </c>
      <c r="AI80" s="419">
        <v>0</v>
      </c>
      <c r="AJ80" s="419">
        <v>4.99</v>
      </c>
      <c r="AK80" s="419">
        <v>0</v>
      </c>
      <c r="AL80" s="419">
        <v>0</v>
      </c>
      <c r="AM80" s="419">
        <v>0</v>
      </c>
      <c r="AN80" s="419">
        <v>0</v>
      </c>
      <c r="AO80" s="419">
        <v>0</v>
      </c>
      <c r="AP80" s="419">
        <v>0</v>
      </c>
      <c r="AQ80" s="419">
        <v>0</v>
      </c>
      <c r="AR80" s="419">
        <v>0</v>
      </c>
      <c r="AS80" s="419">
        <v>0</v>
      </c>
      <c r="AT80" s="419">
        <v>0</v>
      </c>
      <c r="AU80" s="419">
        <v>0</v>
      </c>
      <c r="AV80" s="419">
        <v>0</v>
      </c>
      <c r="AW80" s="234" t="s">
        <v>221</v>
      </c>
      <c r="AX80" s="234" t="s">
        <v>221</v>
      </c>
      <c r="AY80" s="234" t="s">
        <v>221</v>
      </c>
      <c r="AZ80" s="234" t="s">
        <v>221</v>
      </c>
      <c r="BA80" s="234" t="s">
        <v>221</v>
      </c>
      <c r="BB80" s="234" t="s">
        <v>221</v>
      </c>
      <c r="BC80" s="234" t="s">
        <v>221</v>
      </c>
      <c r="BD80" s="234" t="s">
        <v>221</v>
      </c>
      <c r="BE80" s="234" t="s">
        <v>221</v>
      </c>
      <c r="BF80" s="234" t="s">
        <v>221</v>
      </c>
      <c r="BG80" s="234" t="s">
        <v>221</v>
      </c>
      <c r="BH80" s="234" t="s">
        <v>221</v>
      </c>
      <c r="BI80" s="234" t="s">
        <v>221</v>
      </c>
      <c r="BJ80" s="234" t="s">
        <v>221</v>
      </c>
      <c r="BK80" s="234" t="s">
        <v>221</v>
      </c>
      <c r="BL80" s="234" t="s">
        <v>221</v>
      </c>
      <c r="BM80" s="234" t="s">
        <v>221</v>
      </c>
      <c r="BN80" s="234" t="s">
        <v>221</v>
      </c>
      <c r="BO80" s="234" t="s">
        <v>221</v>
      </c>
      <c r="BP80" s="234" t="s">
        <v>221</v>
      </c>
      <c r="BQ80" s="234" t="s">
        <v>221</v>
      </c>
      <c r="BR80" s="234" t="s">
        <v>221</v>
      </c>
      <c r="BS80" s="234" t="s">
        <v>221</v>
      </c>
      <c r="BT80" s="234" t="s">
        <v>221</v>
      </c>
      <c r="BU80" s="239"/>
      <c r="BV80" s="239"/>
      <c r="BW80" s="239"/>
      <c r="BX80" s="239"/>
      <c r="BY80" s="239"/>
      <c r="BZ80" s="239"/>
      <c r="CA80" s="239"/>
      <c r="CB80" s="239"/>
      <c r="CC80" s="234" t="s">
        <v>221</v>
      </c>
      <c r="CD80" s="234" t="s">
        <v>221</v>
      </c>
      <c r="CE80" s="240">
        <f t="shared" si="8"/>
        <v>32.449999999999996</v>
      </c>
      <c r="CF80" s="240"/>
    </row>
    <row r="81" spans="1:5" ht="12.6" customHeight="1">
      <c r="A81" s="201" t="s">
        <v>253</v>
      </c>
      <c r="B81" s="201"/>
      <c r="C81" s="201"/>
      <c r="D81" s="201"/>
      <c r="E81" s="201"/>
    </row>
    <row r="82" spans="1:5" ht="12.6" customHeight="1">
      <c r="A82" s="171" t="s">
        <v>254</v>
      </c>
      <c r="B82" s="172"/>
      <c r="C82" s="349" t="s">
        <v>1359</v>
      </c>
      <c r="D82" s="241"/>
      <c r="E82" s="175"/>
    </row>
    <row r="83" spans="1:5" ht="12.6" customHeight="1">
      <c r="A83" s="173" t="s">
        <v>255</v>
      </c>
      <c r="B83" s="172" t="s">
        <v>256</v>
      </c>
      <c r="C83" s="302" t="s">
        <v>1266</v>
      </c>
      <c r="D83" s="241"/>
      <c r="E83" s="175"/>
    </row>
    <row r="84" spans="1:5" ht="12.6" customHeight="1">
      <c r="A84" s="173" t="s">
        <v>257</v>
      </c>
      <c r="B84" s="172" t="s">
        <v>256</v>
      </c>
      <c r="C84" s="353" t="s">
        <v>1267</v>
      </c>
      <c r="D84" s="296"/>
      <c r="E84" s="295"/>
    </row>
    <row r="85" spans="1:5" ht="12.6" customHeight="1">
      <c r="A85" s="173" t="s">
        <v>1251</v>
      </c>
      <c r="B85" s="172"/>
      <c r="C85" s="355" t="s">
        <v>1268</v>
      </c>
      <c r="D85" s="296"/>
      <c r="E85" s="295"/>
    </row>
    <row r="86" spans="1:5" ht="12.6" customHeight="1">
      <c r="A86" s="173" t="s">
        <v>1252</v>
      </c>
      <c r="B86" s="172" t="s">
        <v>256</v>
      </c>
      <c r="C86" s="354" t="s">
        <v>1268</v>
      </c>
      <c r="D86" s="296"/>
      <c r="E86" s="295"/>
    </row>
    <row r="87" spans="1:5" ht="12.6" customHeight="1">
      <c r="A87" s="173" t="s">
        <v>258</v>
      </c>
      <c r="B87" s="172" t="s">
        <v>256</v>
      </c>
      <c r="C87" s="353" t="s">
        <v>1269</v>
      </c>
      <c r="D87" s="296"/>
      <c r="E87" s="295"/>
    </row>
    <row r="88" spans="1:5" ht="12.6" customHeight="1">
      <c r="A88" s="173" t="s">
        <v>259</v>
      </c>
      <c r="B88" s="172" t="s">
        <v>256</v>
      </c>
      <c r="C88" s="353" t="s">
        <v>1270</v>
      </c>
      <c r="D88" s="296"/>
      <c r="E88" s="295"/>
    </row>
    <row r="89" spans="1:5" ht="12.6" customHeight="1">
      <c r="A89" s="173" t="s">
        <v>260</v>
      </c>
      <c r="B89" s="172" t="s">
        <v>256</v>
      </c>
      <c r="C89" s="353" t="s">
        <v>1271</v>
      </c>
      <c r="D89" s="296"/>
      <c r="E89" s="295"/>
    </row>
    <row r="90" spans="1:5" ht="12.6" customHeight="1">
      <c r="A90" s="173" t="s">
        <v>261</v>
      </c>
      <c r="B90" s="172" t="s">
        <v>256</v>
      </c>
      <c r="C90" s="353"/>
      <c r="D90" s="296"/>
      <c r="E90" s="295"/>
    </row>
    <row r="91" spans="1:5" ht="12.6" customHeight="1">
      <c r="A91" s="173" t="s">
        <v>262</v>
      </c>
      <c r="B91" s="172" t="s">
        <v>256</v>
      </c>
      <c r="C91" s="353" t="s">
        <v>1272</v>
      </c>
      <c r="D91" s="296"/>
      <c r="E91" s="295"/>
    </row>
    <row r="92" spans="1:5" ht="12.6" customHeight="1">
      <c r="A92" s="173" t="s">
        <v>263</v>
      </c>
      <c r="B92" s="172" t="s">
        <v>256</v>
      </c>
      <c r="C92" s="352" t="s">
        <v>1273</v>
      </c>
      <c r="D92" s="241"/>
      <c r="E92" s="175"/>
    </row>
    <row r="93" spans="1:5" ht="12.6" customHeight="1">
      <c r="A93" s="173" t="s">
        <v>264</v>
      </c>
      <c r="B93" s="172" t="s">
        <v>256</v>
      </c>
      <c r="C93" s="255"/>
      <c r="D93" s="241"/>
      <c r="E93" s="175"/>
    </row>
    <row r="94" spans="1:5" ht="12.6" customHeight="1">
      <c r="A94" s="173"/>
      <c r="B94" s="173"/>
      <c r="C94" s="189"/>
      <c r="D94" s="175"/>
      <c r="E94" s="175"/>
    </row>
    <row r="95" spans="1:5" ht="12.6" customHeight="1">
      <c r="A95" s="201" t="s">
        <v>265</v>
      </c>
      <c r="B95" s="201"/>
      <c r="C95" s="201"/>
      <c r="D95" s="201"/>
      <c r="E95" s="201"/>
    </row>
    <row r="96" spans="1:5" ht="12.6" customHeight="1">
      <c r="A96" s="242" t="s">
        <v>266</v>
      </c>
      <c r="B96" s="242"/>
      <c r="C96" s="242"/>
      <c r="D96" s="242"/>
      <c r="E96" s="242"/>
    </row>
    <row r="97" spans="1:5" ht="12.6" customHeight="1">
      <c r="A97" s="173" t="s">
        <v>267</v>
      </c>
      <c r="B97" s="172" t="s">
        <v>256</v>
      </c>
      <c r="C97" s="187"/>
      <c r="D97" s="175"/>
      <c r="E97" s="175"/>
    </row>
    <row r="98" spans="1:5" ht="12.6" customHeight="1">
      <c r="A98" s="173" t="s">
        <v>259</v>
      </c>
      <c r="B98" s="172" t="s">
        <v>256</v>
      </c>
      <c r="C98" s="187"/>
      <c r="D98" s="175"/>
      <c r="E98" s="175"/>
    </row>
    <row r="99" spans="1:5" ht="12.6" customHeight="1">
      <c r="A99" s="173" t="s">
        <v>268</v>
      </c>
      <c r="B99" s="172" t="s">
        <v>256</v>
      </c>
      <c r="C99" s="187">
        <v>1</v>
      </c>
      <c r="D99" s="175"/>
      <c r="E99" s="175"/>
    </row>
    <row r="100" spans="1:5" ht="12.6" customHeight="1">
      <c r="A100" s="242" t="s">
        <v>269</v>
      </c>
      <c r="B100" s="242"/>
      <c r="C100" s="242"/>
      <c r="D100" s="242"/>
      <c r="E100" s="242"/>
    </row>
    <row r="101" spans="1:5" ht="12.6" customHeight="1">
      <c r="A101" s="173" t="s">
        <v>270</v>
      </c>
      <c r="B101" s="172" t="s">
        <v>256</v>
      </c>
      <c r="C101" s="187"/>
      <c r="D101" s="175"/>
      <c r="E101" s="175"/>
    </row>
    <row r="102" spans="1:5" ht="12.6" customHeight="1">
      <c r="A102" s="173" t="s">
        <v>132</v>
      </c>
      <c r="B102" s="172" t="s">
        <v>256</v>
      </c>
      <c r="C102" s="213"/>
      <c r="D102" s="175"/>
      <c r="E102" s="175"/>
    </row>
    <row r="103" spans="1:5" ht="12.6" customHeight="1">
      <c r="A103" s="242" t="s">
        <v>271</v>
      </c>
      <c r="B103" s="242"/>
      <c r="C103" s="242"/>
      <c r="D103" s="242"/>
      <c r="E103" s="242"/>
    </row>
    <row r="104" spans="1:5" ht="12.6" customHeight="1">
      <c r="A104" s="173" t="s">
        <v>272</v>
      </c>
      <c r="B104" s="172" t="s">
        <v>256</v>
      </c>
      <c r="C104" s="187"/>
      <c r="D104" s="175"/>
      <c r="E104" s="175"/>
    </row>
    <row r="105" spans="1:5" ht="12.6" customHeight="1">
      <c r="A105" s="173" t="s">
        <v>273</v>
      </c>
      <c r="B105" s="172" t="s">
        <v>256</v>
      </c>
      <c r="C105" s="187"/>
      <c r="D105" s="175"/>
      <c r="E105" s="175"/>
    </row>
    <row r="106" spans="1:5" ht="12.6" customHeight="1">
      <c r="A106" s="173" t="s">
        <v>274</v>
      </c>
      <c r="B106" s="172" t="s">
        <v>256</v>
      </c>
      <c r="C106" s="187"/>
      <c r="D106" s="175"/>
      <c r="E106" s="175"/>
    </row>
    <row r="107" spans="1:5" ht="21.75" customHeight="1">
      <c r="A107" s="173"/>
      <c r="B107" s="172"/>
      <c r="C107" s="188"/>
      <c r="D107" s="175"/>
      <c r="E107" s="175"/>
    </row>
    <row r="108" spans="1:5" ht="13.5" customHeight="1">
      <c r="A108" s="200" t="s">
        <v>275</v>
      </c>
      <c r="B108" s="201"/>
      <c r="C108" s="201"/>
      <c r="D108" s="201"/>
      <c r="E108" s="201"/>
    </row>
    <row r="109" spans="1:5" ht="13.5" customHeight="1">
      <c r="A109" s="173"/>
      <c r="B109" s="172"/>
      <c r="C109" s="188"/>
      <c r="D109" s="175"/>
      <c r="E109" s="175"/>
    </row>
    <row r="110" spans="1:5" ht="12.6" customHeight="1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>
      <c r="A111" s="173" t="s">
        <v>278</v>
      </c>
      <c r="B111" s="172" t="s">
        <v>256</v>
      </c>
      <c r="C111" s="187">
        <v>1089</v>
      </c>
      <c r="D111" s="174">
        <v>1089</v>
      </c>
      <c r="E111" s="175"/>
    </row>
    <row r="112" spans="1:5" ht="12.6" customHeight="1">
      <c r="A112" s="173" t="s">
        <v>279</v>
      </c>
      <c r="B112" s="172" t="s">
        <v>256</v>
      </c>
      <c r="C112" s="187"/>
      <c r="D112" s="174">
        <v>532</v>
      </c>
      <c r="E112" s="175"/>
    </row>
    <row r="113" spans="1:5" ht="12.6" customHeight="1">
      <c r="A113" s="173" t="s">
        <v>280</v>
      </c>
      <c r="B113" s="172" t="s">
        <v>256</v>
      </c>
      <c r="C113" s="187"/>
      <c r="D113" s="174"/>
      <c r="E113" s="175"/>
    </row>
    <row r="114" spans="1:5" ht="12.6" customHeight="1">
      <c r="A114" s="173" t="s">
        <v>281</v>
      </c>
      <c r="B114" s="172" t="s">
        <v>256</v>
      </c>
      <c r="C114" s="187"/>
      <c r="D114" s="174"/>
      <c r="E114" s="175"/>
    </row>
    <row r="115" spans="1:5" ht="12.6" customHeight="1">
      <c r="A115" s="171" t="s">
        <v>282</v>
      </c>
      <c r="B115" s="175"/>
      <c r="C115" s="182" t="s">
        <v>167</v>
      </c>
      <c r="D115" s="175"/>
      <c r="E115" s="175"/>
    </row>
    <row r="116" spans="1:5" ht="12.6" customHeight="1">
      <c r="A116" s="173" t="s">
        <v>283</v>
      </c>
      <c r="B116" s="172" t="s">
        <v>256</v>
      </c>
      <c r="C116" s="187"/>
      <c r="D116" s="175"/>
      <c r="E116" s="175"/>
    </row>
    <row r="117" spans="1:5" ht="12.6" customHeight="1">
      <c r="A117" s="173" t="s">
        <v>284</v>
      </c>
      <c r="B117" s="172" t="s">
        <v>256</v>
      </c>
      <c r="C117" s="187"/>
      <c r="D117" s="175"/>
      <c r="E117" s="175"/>
    </row>
    <row r="118" spans="1:5" ht="12.6" customHeight="1">
      <c r="A118" s="173" t="s">
        <v>1239</v>
      </c>
      <c r="B118" s="172" t="s">
        <v>256</v>
      </c>
      <c r="C118" s="187">
        <v>25</v>
      </c>
      <c r="D118" s="175"/>
      <c r="E118" s="175"/>
    </row>
    <row r="119" spans="1:5" ht="12.6" customHeight="1">
      <c r="A119" s="173" t="s">
        <v>285</v>
      </c>
      <c r="B119" s="172" t="s">
        <v>256</v>
      </c>
      <c r="C119" s="187"/>
      <c r="D119" s="175"/>
      <c r="E119" s="175"/>
    </row>
    <row r="120" spans="1:5" ht="12.6" customHeight="1">
      <c r="A120" s="173" t="s">
        <v>286</v>
      </c>
      <c r="B120" s="172" t="s">
        <v>256</v>
      </c>
      <c r="C120" s="187"/>
      <c r="D120" s="175"/>
      <c r="E120" s="175"/>
    </row>
    <row r="121" spans="1:5" ht="12.6" customHeight="1">
      <c r="A121" s="173" t="s">
        <v>287</v>
      </c>
      <c r="B121" s="172" t="s">
        <v>256</v>
      </c>
      <c r="C121" s="187"/>
      <c r="D121" s="175"/>
      <c r="E121" s="175"/>
    </row>
    <row r="122" spans="1:5" ht="12.6" customHeight="1">
      <c r="A122" s="173" t="s">
        <v>97</v>
      </c>
      <c r="B122" s="172" t="s">
        <v>256</v>
      </c>
      <c r="C122" s="187"/>
      <c r="D122" s="175"/>
      <c r="E122" s="175"/>
    </row>
    <row r="123" spans="1:5" ht="12.6" customHeight="1">
      <c r="A123" s="173" t="s">
        <v>288</v>
      </c>
      <c r="B123" s="172" t="s">
        <v>256</v>
      </c>
      <c r="C123" s="187"/>
      <c r="D123" s="175"/>
      <c r="E123" s="175"/>
    </row>
    <row r="124" spans="1:5" ht="12.6" customHeight="1">
      <c r="A124" s="173" t="s">
        <v>289</v>
      </c>
      <c r="B124" s="172"/>
      <c r="C124" s="187"/>
      <c r="D124" s="175"/>
      <c r="E124" s="175"/>
    </row>
    <row r="125" spans="1:5" ht="12.6" customHeight="1">
      <c r="A125" s="173" t="s">
        <v>280</v>
      </c>
      <c r="B125" s="172" t="s">
        <v>256</v>
      </c>
      <c r="C125" s="187"/>
      <c r="D125" s="175"/>
      <c r="E125" s="175"/>
    </row>
    <row r="126" spans="1:5" ht="12.6" customHeight="1">
      <c r="A126" s="173" t="s">
        <v>290</v>
      </c>
      <c r="B126" s="172" t="s">
        <v>256</v>
      </c>
      <c r="C126" s="187"/>
      <c r="D126" s="175"/>
      <c r="E126" s="175"/>
    </row>
    <row r="127" spans="1:5" ht="12.6" customHeight="1">
      <c r="A127" s="173" t="s">
        <v>291</v>
      </c>
      <c r="B127" s="175"/>
      <c r="C127" s="189"/>
      <c r="D127" s="175"/>
      <c r="E127" s="175">
        <f>SUM(C116:C126)</f>
        <v>25</v>
      </c>
    </row>
    <row r="128" spans="1:5" ht="12.6" customHeight="1">
      <c r="A128" s="173" t="s">
        <v>292</v>
      </c>
      <c r="B128" s="172" t="s">
        <v>256</v>
      </c>
      <c r="C128" s="187">
        <v>25</v>
      </c>
      <c r="D128" s="175"/>
      <c r="E128" s="175"/>
    </row>
    <row r="129" spans="1:6" ht="12.6" customHeight="1">
      <c r="A129" s="173" t="s">
        <v>293</v>
      </c>
      <c r="B129" s="172" t="s">
        <v>256</v>
      </c>
      <c r="C129" s="187"/>
      <c r="D129" s="175"/>
      <c r="E129" s="175"/>
    </row>
    <row r="130" spans="1:6" ht="12.6" customHeight="1">
      <c r="A130" s="173"/>
      <c r="B130" s="175"/>
      <c r="C130" s="189"/>
      <c r="D130" s="175"/>
      <c r="E130" s="175"/>
    </row>
    <row r="131" spans="1:6" ht="12.6" customHeight="1">
      <c r="A131" s="173" t="s">
        <v>294</v>
      </c>
      <c r="B131" s="172" t="s">
        <v>256</v>
      </c>
      <c r="C131" s="187">
        <v>430312</v>
      </c>
      <c r="D131" s="175"/>
      <c r="E131" s="175"/>
    </row>
    <row r="132" spans="1:6" ht="12.6" customHeight="1">
      <c r="A132" s="173"/>
      <c r="B132" s="173"/>
      <c r="C132" s="189"/>
      <c r="D132" s="175"/>
      <c r="E132" s="175"/>
    </row>
    <row r="133" spans="1:6" ht="12.6" customHeight="1">
      <c r="A133" s="173"/>
      <c r="B133" s="173"/>
      <c r="C133" s="189"/>
      <c r="D133" s="175"/>
      <c r="E133" s="175"/>
    </row>
    <row r="134" spans="1:6" ht="12.6" customHeight="1">
      <c r="A134" s="173"/>
      <c r="B134" s="173"/>
      <c r="C134" s="189"/>
      <c r="D134" s="175"/>
      <c r="E134" s="175"/>
    </row>
    <row r="135" spans="1:6" ht="18" customHeight="1">
      <c r="A135" s="173"/>
      <c r="B135" s="173"/>
      <c r="C135" s="189"/>
      <c r="D135" s="175"/>
      <c r="E135" s="175"/>
    </row>
    <row r="136" spans="1:6" ht="12.6" customHeight="1">
      <c r="A136" s="201" t="s">
        <v>1240</v>
      </c>
      <c r="B136" s="200"/>
      <c r="C136" s="200"/>
      <c r="D136" s="200"/>
      <c r="E136" s="200"/>
    </row>
    <row r="137" spans="1:6" ht="12.6" customHeight="1">
      <c r="A137" s="243" t="s">
        <v>295</v>
      </c>
      <c r="B137" s="176" t="s">
        <v>296</v>
      </c>
      <c r="C137" s="190" t="s">
        <v>297</v>
      </c>
      <c r="D137" s="176" t="s">
        <v>132</v>
      </c>
      <c r="E137" s="176" t="s">
        <v>203</v>
      </c>
    </row>
    <row r="138" spans="1:6" ht="12.6" customHeight="1">
      <c r="A138" s="173" t="s">
        <v>277</v>
      </c>
      <c r="B138" s="379">
        <v>596</v>
      </c>
      <c r="C138" s="379">
        <v>5</v>
      </c>
      <c r="D138" s="379">
        <v>488</v>
      </c>
      <c r="E138" s="175">
        <f>SUM(B138:D138)</f>
        <v>1089</v>
      </c>
    </row>
    <row r="139" spans="1:6" ht="12.6" customHeight="1">
      <c r="A139" s="173" t="s">
        <v>215</v>
      </c>
      <c r="B139" s="379">
        <v>596</v>
      </c>
      <c r="C139" s="379">
        <v>5</v>
      </c>
      <c r="D139" s="379">
        <v>488</v>
      </c>
      <c r="E139" s="175">
        <f>SUM(B139:D139)</f>
        <v>1089</v>
      </c>
    </row>
    <row r="140" spans="1:6" ht="12.6" customHeight="1">
      <c r="A140" s="173" t="s">
        <v>298</v>
      </c>
      <c r="B140" s="379"/>
      <c r="C140" s="379"/>
      <c r="D140" s="379"/>
      <c r="E140" s="175">
        <f>SUM(B140:D140)</f>
        <v>0</v>
      </c>
    </row>
    <row r="141" spans="1:6" ht="12.6" customHeight="1">
      <c r="A141" s="173" t="s">
        <v>245</v>
      </c>
      <c r="B141" s="379">
        <v>3526696.1873278241</v>
      </c>
      <c r="C141" s="379">
        <v>29586.377410468318</v>
      </c>
      <c r="D141" s="379">
        <v>2887630.4352617078</v>
      </c>
      <c r="E141" s="175">
        <f>SUM(B141:D141)</f>
        <v>6443913</v>
      </c>
      <c r="F141" s="197"/>
    </row>
    <row r="142" spans="1:6" ht="12.6" customHeight="1">
      <c r="A142" s="173" t="s">
        <v>246</v>
      </c>
      <c r="B142" s="379">
        <v>22335862.923783291</v>
      </c>
      <c r="C142" s="379">
        <v>187381.40036730946</v>
      </c>
      <c r="D142" s="379">
        <v>18288424.675849404</v>
      </c>
      <c r="E142" s="175">
        <f>SUM(B142:D142)</f>
        <v>40811669</v>
      </c>
      <c r="F142" s="197"/>
    </row>
    <row r="143" spans="1:6" ht="12.6" customHeight="1">
      <c r="A143" s="243" t="s">
        <v>299</v>
      </c>
      <c r="B143" s="176" t="s">
        <v>296</v>
      </c>
      <c r="C143" s="190" t="s">
        <v>297</v>
      </c>
      <c r="D143" s="176" t="s">
        <v>132</v>
      </c>
      <c r="E143" s="176" t="s">
        <v>203</v>
      </c>
    </row>
    <row r="144" spans="1:6" ht="12.6" customHeight="1">
      <c r="A144" s="173" t="s">
        <v>277</v>
      </c>
      <c r="B144" s="381"/>
      <c r="C144" s="380"/>
      <c r="D144" s="381"/>
      <c r="E144" s="175">
        <f>SUM(B144:D144)</f>
        <v>0</v>
      </c>
    </row>
    <row r="145" spans="1:5" ht="12.6" customHeight="1">
      <c r="A145" s="173" t="s">
        <v>215</v>
      </c>
      <c r="B145" s="381">
        <v>443</v>
      </c>
      <c r="C145" s="381">
        <v>0</v>
      </c>
      <c r="D145" s="381">
        <v>89</v>
      </c>
      <c r="E145" s="175">
        <f>SUM(B145:D145)</f>
        <v>532</v>
      </c>
    </row>
    <row r="146" spans="1:5" ht="12.6" customHeight="1">
      <c r="A146" s="173" t="s">
        <v>298</v>
      </c>
      <c r="B146" s="381"/>
      <c r="C146" s="380"/>
      <c r="D146" s="381"/>
      <c r="E146" s="175">
        <f>SUM(B146:D146)</f>
        <v>0</v>
      </c>
    </row>
    <row r="147" spans="1:5" ht="12.6" customHeight="1">
      <c r="A147" s="173" t="s">
        <v>245</v>
      </c>
      <c r="B147" s="381">
        <v>1091808.4736842106</v>
      </c>
      <c r="C147" s="381">
        <v>0</v>
      </c>
      <c r="D147" s="381">
        <v>219347.52631578947</v>
      </c>
      <c r="E147" s="175">
        <f>SUM(B147:D147)</f>
        <v>1311156</v>
      </c>
    </row>
    <row r="148" spans="1:5" ht="12.6" customHeight="1">
      <c r="A148" s="173" t="s">
        <v>246</v>
      </c>
      <c r="B148" s="381"/>
      <c r="C148" s="380"/>
      <c r="D148" s="381"/>
      <c r="E148" s="175">
        <f>SUM(B148:D148)</f>
        <v>0</v>
      </c>
    </row>
    <row r="149" spans="1:5" ht="12.6" customHeight="1">
      <c r="A149" s="243" t="s">
        <v>300</v>
      </c>
      <c r="B149" s="176" t="s">
        <v>296</v>
      </c>
      <c r="C149" s="190" t="s">
        <v>297</v>
      </c>
      <c r="D149" s="176" t="s">
        <v>132</v>
      </c>
      <c r="E149" s="176" t="s">
        <v>203</v>
      </c>
    </row>
    <row r="150" spans="1:5" ht="12.6" customHeight="1">
      <c r="A150" s="173" t="s">
        <v>277</v>
      </c>
      <c r="B150" s="174"/>
      <c r="C150" s="187"/>
      <c r="D150" s="174"/>
      <c r="E150" s="175">
        <f>SUM(B150:D150)</f>
        <v>0</v>
      </c>
    </row>
    <row r="151" spans="1:5" ht="12.6" customHeight="1">
      <c r="A151" s="173" t="s">
        <v>215</v>
      </c>
      <c r="B151" s="174"/>
      <c r="C151" s="187"/>
      <c r="D151" s="174"/>
      <c r="E151" s="175">
        <f>SUM(B151:D151)</f>
        <v>0</v>
      </c>
    </row>
    <row r="152" spans="1:5" ht="12.6" customHeight="1">
      <c r="A152" s="173" t="s">
        <v>298</v>
      </c>
      <c r="B152" s="174"/>
      <c r="C152" s="187"/>
      <c r="D152" s="174"/>
      <c r="E152" s="175">
        <f>SUM(B152:D152)</f>
        <v>0</v>
      </c>
    </row>
    <row r="153" spans="1:5" ht="12.6" customHeight="1">
      <c r="A153" s="173" t="s">
        <v>245</v>
      </c>
      <c r="B153" s="174"/>
      <c r="C153" s="187"/>
      <c r="D153" s="174"/>
      <c r="E153" s="175">
        <f>SUM(B153:D153)</f>
        <v>0</v>
      </c>
    </row>
    <row r="154" spans="1:5" ht="12.6" customHeight="1">
      <c r="A154" s="173" t="s">
        <v>246</v>
      </c>
      <c r="B154" s="174"/>
      <c r="C154" s="187"/>
      <c r="D154" s="174"/>
      <c r="E154" s="175">
        <f>SUM(B154:D154)</f>
        <v>0</v>
      </c>
    </row>
    <row r="155" spans="1:5" ht="12.6" customHeight="1">
      <c r="A155" s="177"/>
      <c r="B155" s="177"/>
      <c r="C155" s="191"/>
      <c r="D155" s="178"/>
      <c r="E155" s="175"/>
    </row>
    <row r="156" spans="1:5" ht="12.6" customHeight="1">
      <c r="A156" s="243" t="s">
        <v>301</v>
      </c>
      <c r="B156" s="176" t="s">
        <v>302</v>
      </c>
      <c r="C156" s="190" t="s">
        <v>303</v>
      </c>
      <c r="D156" s="175"/>
      <c r="E156" s="175"/>
    </row>
    <row r="157" spans="1:5" ht="12.6" customHeight="1">
      <c r="A157" s="177" t="s">
        <v>304</v>
      </c>
      <c r="B157" s="174">
        <v>3346790</v>
      </c>
      <c r="C157" s="174">
        <v>1861581</v>
      </c>
      <c r="D157" s="175"/>
      <c r="E157" s="175"/>
    </row>
    <row r="158" spans="1:5" ht="12.6" customHeight="1">
      <c r="A158" s="177"/>
      <c r="B158" s="178"/>
      <c r="C158" s="191"/>
      <c r="D158" s="175"/>
      <c r="E158" s="175"/>
    </row>
    <row r="159" spans="1:5" ht="12.6" customHeight="1">
      <c r="A159" s="177"/>
      <c r="B159" s="177"/>
      <c r="C159" s="191"/>
      <c r="D159" s="178"/>
      <c r="E159" s="175"/>
    </row>
    <row r="160" spans="1:5" ht="12.6" customHeight="1">
      <c r="A160" s="177"/>
      <c r="B160" s="177"/>
      <c r="C160" s="191"/>
      <c r="D160" s="178"/>
      <c r="E160" s="175"/>
    </row>
    <row r="161" spans="1:5" ht="12.6" customHeight="1">
      <c r="A161" s="177"/>
      <c r="B161" s="177"/>
      <c r="C161" s="191"/>
      <c r="D161" s="178"/>
      <c r="E161" s="175"/>
    </row>
    <row r="162" spans="1:5" ht="21.75" customHeight="1">
      <c r="A162" s="177"/>
      <c r="B162" s="177"/>
      <c r="C162" s="191"/>
      <c r="D162" s="178"/>
      <c r="E162" s="175"/>
    </row>
    <row r="163" spans="1:5" ht="11.4" customHeight="1">
      <c r="A163" s="200" t="s">
        <v>305</v>
      </c>
      <c r="B163" s="201"/>
      <c r="C163" s="201"/>
      <c r="D163" s="201"/>
      <c r="E163" s="201"/>
    </row>
    <row r="164" spans="1:5" ht="11.4" customHeight="1">
      <c r="A164" s="242" t="s">
        <v>306</v>
      </c>
      <c r="B164" s="242"/>
      <c r="C164" s="242"/>
      <c r="D164" s="242"/>
      <c r="E164" s="242"/>
    </row>
    <row r="165" spans="1:5" ht="11.4" customHeight="1">
      <c r="A165" s="173" t="s">
        <v>307</v>
      </c>
      <c r="B165" s="172" t="s">
        <v>256</v>
      </c>
      <c r="C165" s="390">
        <v>783067</v>
      </c>
      <c r="D165" s="175"/>
      <c r="E165" s="175"/>
    </row>
    <row r="166" spans="1:5" ht="11.4" customHeight="1">
      <c r="A166" s="173" t="s">
        <v>308</v>
      </c>
      <c r="B166" s="172" t="s">
        <v>256</v>
      </c>
      <c r="C166" s="390">
        <v>81335</v>
      </c>
      <c r="D166" s="175"/>
      <c r="E166" s="175"/>
    </row>
    <row r="167" spans="1:5" ht="11.4" customHeight="1">
      <c r="A167" s="177" t="s">
        <v>309</v>
      </c>
      <c r="B167" s="172" t="s">
        <v>256</v>
      </c>
      <c r="C167" s="390">
        <v>178631</v>
      </c>
      <c r="D167" s="175"/>
      <c r="E167" s="175"/>
    </row>
    <row r="168" spans="1:5" ht="11.4" customHeight="1">
      <c r="A168" s="173" t="s">
        <v>310</v>
      </c>
      <c r="B168" s="172" t="s">
        <v>256</v>
      </c>
      <c r="C168" s="391">
        <v>1648890</v>
      </c>
      <c r="D168" s="175"/>
      <c r="E168" s="175"/>
    </row>
    <row r="169" spans="1:5" ht="11.4" customHeight="1">
      <c r="A169" s="173" t="s">
        <v>311</v>
      </c>
      <c r="B169" s="172" t="s">
        <v>256</v>
      </c>
      <c r="C169" s="390"/>
      <c r="D169" s="175"/>
      <c r="E169" s="175"/>
    </row>
    <row r="170" spans="1:5" ht="11.4" customHeight="1">
      <c r="A170" s="173" t="s">
        <v>312</v>
      </c>
      <c r="B170" s="172" t="s">
        <v>256</v>
      </c>
      <c r="C170" s="391">
        <v>497191</v>
      </c>
      <c r="D170" s="175"/>
      <c r="E170" s="175"/>
    </row>
    <row r="171" spans="1:5" ht="11.4" customHeight="1">
      <c r="A171" s="173" t="s">
        <v>313</v>
      </c>
      <c r="B171" s="172" t="s">
        <v>256</v>
      </c>
      <c r="C171" s="390">
        <v>3621</v>
      </c>
      <c r="D171" s="175"/>
      <c r="E171" s="175"/>
    </row>
    <row r="172" spans="1:5" ht="11.4" customHeight="1">
      <c r="A172" s="173" t="s">
        <v>313</v>
      </c>
      <c r="B172" s="172" t="s">
        <v>256</v>
      </c>
      <c r="C172" s="390"/>
      <c r="D172" s="175"/>
      <c r="E172" s="175"/>
    </row>
    <row r="173" spans="1:5" ht="11.4" customHeight="1">
      <c r="A173" s="173" t="s">
        <v>203</v>
      </c>
      <c r="B173" s="175"/>
      <c r="C173" s="189"/>
      <c r="D173" s="175">
        <f>SUM(C165:C172)</f>
        <v>3192735</v>
      </c>
      <c r="E173" s="175"/>
    </row>
    <row r="174" spans="1:5" ht="11.4" customHeight="1">
      <c r="A174" s="242" t="s">
        <v>314</v>
      </c>
      <c r="B174" s="242"/>
      <c r="C174" s="242"/>
      <c r="D174" s="242"/>
      <c r="E174" s="242"/>
    </row>
    <row r="175" spans="1:5" ht="11.4" customHeight="1">
      <c r="A175" s="173" t="s">
        <v>315</v>
      </c>
      <c r="B175" s="172" t="s">
        <v>256</v>
      </c>
      <c r="C175" s="280">
        <v>157743</v>
      </c>
      <c r="D175" s="175"/>
      <c r="E175" s="175"/>
    </row>
    <row r="176" spans="1:5" ht="11.4" customHeight="1">
      <c r="A176" s="173" t="s">
        <v>316</v>
      </c>
      <c r="B176" s="172" t="s">
        <v>256</v>
      </c>
      <c r="C176" s="187">
        <v>0</v>
      </c>
      <c r="D176" s="175"/>
      <c r="E176" s="175"/>
    </row>
    <row r="177" spans="1:5" ht="11.4" customHeight="1">
      <c r="A177" s="173" t="s">
        <v>203</v>
      </c>
      <c r="B177" s="175"/>
      <c r="C177" s="189"/>
      <c r="D177" s="175">
        <f>SUM(C175:C176)</f>
        <v>157743</v>
      </c>
      <c r="E177" s="175"/>
    </row>
    <row r="178" spans="1:5" ht="11.4" customHeight="1">
      <c r="A178" s="242" t="s">
        <v>317</v>
      </c>
      <c r="B178" s="242"/>
      <c r="C178" s="242"/>
      <c r="D178" s="242"/>
      <c r="E178" s="242"/>
    </row>
    <row r="179" spans="1:5" ht="11.4" customHeight="1">
      <c r="A179" s="173" t="s">
        <v>318</v>
      </c>
      <c r="B179" s="172" t="s">
        <v>256</v>
      </c>
      <c r="C179" s="187">
        <v>90846</v>
      </c>
      <c r="D179" s="175"/>
      <c r="E179" s="175"/>
    </row>
    <row r="180" spans="1:5" ht="11.4" customHeight="1">
      <c r="A180" s="173" t="s">
        <v>319</v>
      </c>
      <c r="B180" s="172" t="s">
        <v>256</v>
      </c>
      <c r="C180" s="187">
        <v>92244</v>
      </c>
      <c r="D180" s="175"/>
      <c r="E180" s="175"/>
    </row>
    <row r="181" spans="1:5" ht="11.4" customHeight="1">
      <c r="A181" s="173" t="s">
        <v>203</v>
      </c>
      <c r="B181" s="175"/>
      <c r="C181" s="189"/>
      <c r="D181" s="175">
        <f>SUM(C179:C180)</f>
        <v>183090</v>
      </c>
      <c r="E181" s="175"/>
    </row>
    <row r="182" spans="1:5" ht="11.4" customHeight="1">
      <c r="A182" s="242" t="s">
        <v>320</v>
      </c>
      <c r="B182" s="242"/>
      <c r="C182" s="242"/>
      <c r="D182" s="242"/>
      <c r="E182" s="242"/>
    </row>
    <row r="183" spans="1:5" ht="11.4" customHeight="1">
      <c r="A183" s="173" t="s">
        <v>321</v>
      </c>
      <c r="B183" s="172" t="s">
        <v>256</v>
      </c>
      <c r="C183" s="399">
        <v>21466</v>
      </c>
      <c r="D183" s="175"/>
      <c r="E183" s="175"/>
    </row>
    <row r="184" spans="1:5" ht="11.4" customHeight="1">
      <c r="A184" s="173" t="s">
        <v>322</v>
      </c>
      <c r="B184" s="172" t="s">
        <v>256</v>
      </c>
      <c r="C184" s="399">
        <v>376595</v>
      </c>
      <c r="D184" s="175"/>
      <c r="E184" s="175"/>
    </row>
    <row r="185" spans="1:5" ht="11.4" customHeight="1">
      <c r="A185" s="173" t="s">
        <v>132</v>
      </c>
      <c r="B185" s="172" t="s">
        <v>256</v>
      </c>
      <c r="C185" s="187"/>
      <c r="D185" s="175"/>
      <c r="E185" s="175"/>
    </row>
    <row r="186" spans="1:5" ht="11.4" customHeight="1">
      <c r="A186" s="173" t="s">
        <v>203</v>
      </c>
      <c r="B186" s="175"/>
      <c r="C186" s="189"/>
      <c r="D186" s="175">
        <f>SUM(C183:C185)</f>
        <v>398061</v>
      </c>
      <c r="E186" s="175"/>
    </row>
    <row r="187" spans="1:5" ht="11.4" customHeight="1">
      <c r="A187" s="242" t="s">
        <v>323</v>
      </c>
      <c r="B187" s="242"/>
      <c r="C187" s="242"/>
      <c r="D187" s="242"/>
      <c r="E187" s="242"/>
    </row>
    <row r="188" spans="1:5" ht="11.4" customHeight="1">
      <c r="A188" s="173" t="s">
        <v>324</v>
      </c>
      <c r="B188" s="172" t="s">
        <v>256</v>
      </c>
      <c r="C188" s="187">
        <v>119798</v>
      </c>
      <c r="D188" s="175"/>
      <c r="E188" s="175"/>
    </row>
    <row r="189" spans="1:5" ht="11.4" customHeight="1">
      <c r="A189" s="173" t="s">
        <v>325</v>
      </c>
      <c r="B189" s="172" t="s">
        <v>256</v>
      </c>
      <c r="C189" s="187"/>
      <c r="D189" s="175"/>
      <c r="E189" s="175"/>
    </row>
    <row r="190" spans="1:5" ht="11.4" customHeight="1">
      <c r="A190" s="173" t="s">
        <v>203</v>
      </c>
      <c r="B190" s="175"/>
      <c r="C190" s="189"/>
      <c r="D190" s="175">
        <f>SUM(C188:C189)</f>
        <v>119798</v>
      </c>
      <c r="E190" s="175"/>
    </row>
    <row r="191" spans="1:5" ht="18" customHeight="1">
      <c r="A191" s="173"/>
      <c r="B191" s="175"/>
      <c r="C191" s="189"/>
      <c r="D191" s="175"/>
      <c r="E191" s="175"/>
    </row>
    <row r="192" spans="1:5" ht="12.6" customHeight="1">
      <c r="A192" s="201" t="s">
        <v>326</v>
      </c>
      <c r="B192" s="201"/>
      <c r="C192" s="201"/>
      <c r="D192" s="201"/>
      <c r="E192" s="201"/>
    </row>
    <row r="193" spans="1:8" ht="12.6" customHeight="1">
      <c r="A193" s="200" t="s">
        <v>327</v>
      </c>
      <c r="B193" s="201"/>
      <c r="C193" s="201"/>
      <c r="D193" s="201"/>
      <c r="E193" s="201"/>
    </row>
    <row r="194" spans="1:8" ht="12.6" customHeight="1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>
      <c r="A195" s="173" t="s">
        <v>332</v>
      </c>
      <c r="B195" s="174">
        <v>472509</v>
      </c>
      <c r="C195" s="187"/>
      <c r="D195" s="174"/>
      <c r="E195" s="175">
        <f t="shared" ref="E195:E203" si="10">SUM(B195:C195)-D195</f>
        <v>472509</v>
      </c>
    </row>
    <row r="196" spans="1:8" ht="12.6" customHeight="1">
      <c r="A196" s="173" t="s">
        <v>333</v>
      </c>
      <c r="B196" s="174">
        <v>160430</v>
      </c>
      <c r="C196" s="187"/>
      <c r="D196" s="174"/>
      <c r="E196" s="175">
        <f t="shared" si="10"/>
        <v>160430</v>
      </c>
    </row>
    <row r="197" spans="1:8" ht="12.6" customHeight="1">
      <c r="A197" s="173" t="s">
        <v>334</v>
      </c>
      <c r="B197" s="174">
        <v>13267774</v>
      </c>
      <c r="C197" s="187"/>
      <c r="D197" s="174"/>
      <c r="E197" s="175">
        <f t="shared" si="10"/>
        <v>13267774</v>
      </c>
    </row>
    <row r="198" spans="1:8" ht="12.6" customHeight="1">
      <c r="A198" s="173" t="s">
        <v>335</v>
      </c>
      <c r="B198" s="174">
        <v>110489</v>
      </c>
      <c r="C198" s="187">
        <v>34120</v>
      </c>
      <c r="D198" s="174"/>
      <c r="E198" s="175">
        <f t="shared" si="10"/>
        <v>144609</v>
      </c>
    </row>
    <row r="199" spans="1:8" ht="12.6" customHeight="1">
      <c r="A199" s="173" t="s">
        <v>336</v>
      </c>
      <c r="B199" s="174">
        <f>1452674+2181101-62062</f>
        <v>3571713</v>
      </c>
      <c r="C199" s="187">
        <v>169762</v>
      </c>
      <c r="D199" s="174"/>
      <c r="E199" s="175">
        <f t="shared" si="10"/>
        <v>3741475</v>
      </c>
    </row>
    <row r="200" spans="1:8" ht="12.6" customHeight="1">
      <c r="A200" s="173" t="s">
        <v>337</v>
      </c>
      <c r="B200" s="174">
        <v>8087846</v>
      </c>
      <c r="C200" s="187">
        <v>26899</v>
      </c>
      <c r="D200" s="174"/>
      <c r="E200" s="175">
        <f t="shared" si="10"/>
        <v>8114745</v>
      </c>
    </row>
    <row r="201" spans="1:8" ht="12.6" customHeight="1">
      <c r="A201" s="173" t="s">
        <v>338</v>
      </c>
      <c r="B201" s="174">
        <v>66571</v>
      </c>
      <c r="C201" s="187">
        <v>61716</v>
      </c>
      <c r="D201" s="174"/>
      <c r="E201" s="175">
        <f t="shared" si="10"/>
        <v>128287</v>
      </c>
    </row>
    <row r="202" spans="1:8" ht="12.6" customHeight="1">
      <c r="A202" s="173" t="s">
        <v>339</v>
      </c>
      <c r="B202" s="174">
        <v>62063</v>
      </c>
      <c r="C202" s="187"/>
      <c r="D202" s="174"/>
      <c r="E202" s="175">
        <f t="shared" si="10"/>
        <v>62063</v>
      </c>
    </row>
    <row r="203" spans="1:8" ht="12.6" customHeight="1">
      <c r="A203" s="173" t="s">
        <v>340</v>
      </c>
      <c r="B203" s="174"/>
      <c r="C203" s="187"/>
      <c r="D203" s="174"/>
      <c r="E203" s="175">
        <f t="shared" si="10"/>
        <v>0</v>
      </c>
    </row>
    <row r="204" spans="1:8" ht="12.6" customHeight="1">
      <c r="A204" s="173" t="s">
        <v>203</v>
      </c>
      <c r="B204" s="175">
        <f>SUM(B195:B203)</f>
        <v>25799395</v>
      </c>
      <c r="C204" s="189">
        <f>SUM(C195:C203)</f>
        <v>292497</v>
      </c>
      <c r="D204" s="175">
        <f>SUM(D195:D203)</f>
        <v>0</v>
      </c>
      <c r="E204" s="175">
        <f>SUM(E195:E203)</f>
        <v>26091892</v>
      </c>
    </row>
    <row r="205" spans="1:8" ht="12.6" customHeight="1">
      <c r="A205" s="173"/>
      <c r="B205" s="173"/>
      <c r="C205" s="189"/>
      <c r="D205" s="175"/>
      <c r="E205" s="175"/>
    </row>
    <row r="206" spans="1:8" ht="12.6" customHeight="1">
      <c r="A206" s="200" t="s">
        <v>341</v>
      </c>
      <c r="B206" s="200"/>
      <c r="C206" s="200"/>
      <c r="D206" s="200"/>
      <c r="E206" s="200"/>
    </row>
    <row r="207" spans="1:8" ht="12.6" customHeight="1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44"/>
    </row>
    <row r="208" spans="1:8" ht="12.6" customHeight="1">
      <c r="A208" s="173" t="s">
        <v>332</v>
      </c>
      <c r="B208" s="178"/>
      <c r="C208" s="191"/>
      <c r="D208" s="178"/>
      <c r="E208" s="175"/>
      <c r="H208" s="244"/>
    </row>
    <row r="209" spans="1:8" ht="12.6" customHeight="1">
      <c r="A209" s="173" t="s">
        <v>333</v>
      </c>
      <c r="B209" s="174">
        <v>149168</v>
      </c>
      <c r="C209" s="187">
        <v>5442</v>
      </c>
      <c r="D209" s="174"/>
      <c r="E209" s="175">
        <f t="shared" ref="E209:E216" si="11">SUM(B209:C209)-D209</f>
        <v>154610</v>
      </c>
      <c r="H209" s="244"/>
    </row>
    <row r="210" spans="1:8" ht="12.6" customHeight="1">
      <c r="A210" s="173" t="s">
        <v>334</v>
      </c>
      <c r="B210" s="174">
        <v>9430709</v>
      </c>
      <c r="C210" s="187">
        <v>431919</v>
      </c>
      <c r="D210" s="174"/>
      <c r="E210" s="175">
        <f t="shared" si="11"/>
        <v>9862628</v>
      </c>
      <c r="H210" s="244"/>
    </row>
    <row r="211" spans="1:8" ht="12.6" customHeight="1">
      <c r="A211" s="173" t="s">
        <v>335</v>
      </c>
      <c r="B211" s="174">
        <v>4913</v>
      </c>
      <c r="C211" s="187">
        <v>21624</v>
      </c>
      <c r="D211" s="174"/>
      <c r="E211" s="175">
        <f t="shared" si="11"/>
        <v>26537</v>
      </c>
      <c r="H211" s="244"/>
    </row>
    <row r="212" spans="1:8" ht="12.6" customHeight="1">
      <c r="A212" s="173" t="s">
        <v>336</v>
      </c>
      <c r="B212" s="174">
        <f>1193982+206283-4214</f>
        <v>1396051</v>
      </c>
      <c r="C212" s="187">
        <v>792967</v>
      </c>
      <c r="D212" s="174"/>
      <c r="E212" s="175">
        <f t="shared" si="11"/>
        <v>2189018</v>
      </c>
      <c r="H212" s="244"/>
    </row>
    <row r="213" spans="1:8" ht="12.6" customHeight="1">
      <c r="A213" s="173" t="s">
        <v>337</v>
      </c>
      <c r="B213" s="174">
        <v>7274292</v>
      </c>
      <c r="C213" s="187">
        <v>409224</v>
      </c>
      <c r="D213" s="174"/>
      <c r="E213" s="175">
        <f t="shared" si="11"/>
        <v>7683516</v>
      </c>
      <c r="H213" s="244"/>
    </row>
    <row r="214" spans="1:8" ht="12.6" customHeight="1">
      <c r="A214" s="173" t="s">
        <v>338</v>
      </c>
      <c r="B214" s="174">
        <v>1159</v>
      </c>
      <c r="C214" s="187">
        <v>25063</v>
      </c>
      <c r="D214" s="174"/>
      <c r="E214" s="175">
        <f t="shared" si="11"/>
        <v>26222</v>
      </c>
      <c r="H214" s="244"/>
    </row>
    <row r="215" spans="1:8" ht="12.6" customHeight="1">
      <c r="A215" s="173" t="s">
        <v>339</v>
      </c>
      <c r="B215" s="174">
        <v>4214</v>
      </c>
      <c r="C215" s="187">
        <v>11809</v>
      </c>
      <c r="D215" s="174"/>
      <c r="E215" s="175">
        <f t="shared" si="11"/>
        <v>16023</v>
      </c>
      <c r="H215" s="244"/>
    </row>
    <row r="216" spans="1:8" ht="12.6" customHeight="1">
      <c r="A216" s="173" t="s">
        <v>340</v>
      </c>
      <c r="B216" s="174"/>
      <c r="C216" s="187"/>
      <c r="D216" s="174"/>
      <c r="E216" s="175">
        <f t="shared" si="11"/>
        <v>0</v>
      </c>
      <c r="H216" s="244"/>
    </row>
    <row r="217" spans="1:8" ht="12.6" customHeight="1">
      <c r="A217" s="173" t="s">
        <v>203</v>
      </c>
      <c r="B217" s="175">
        <f>SUM(B208:B216)</f>
        <v>18260506</v>
      </c>
      <c r="C217" s="189">
        <f>SUM(C208:C216)</f>
        <v>1698048</v>
      </c>
      <c r="D217" s="175">
        <f>SUM(D208:D216)</f>
        <v>0</v>
      </c>
      <c r="E217" s="175">
        <f>SUM(E208:E216)</f>
        <v>19958554</v>
      </c>
    </row>
    <row r="218" spans="1:8" ht="21.75" customHeight="1">
      <c r="A218" s="173"/>
      <c r="B218" s="175"/>
      <c r="C218" s="189"/>
      <c r="D218" s="175"/>
      <c r="E218" s="175"/>
    </row>
    <row r="219" spans="1:8" ht="12.6" customHeight="1">
      <c r="A219" s="201" t="s">
        <v>342</v>
      </c>
      <c r="B219" s="201"/>
      <c r="C219" s="201"/>
      <c r="D219" s="201"/>
      <c r="E219" s="201"/>
    </row>
    <row r="220" spans="1:8" ht="12.6" customHeight="1">
      <c r="A220" s="201"/>
      <c r="B220" s="422" t="s">
        <v>1255</v>
      </c>
      <c r="C220" s="422"/>
      <c r="D220" s="201"/>
      <c r="E220" s="201"/>
    </row>
    <row r="221" spans="1:8" ht="12.6" customHeight="1">
      <c r="A221" s="256" t="s">
        <v>1255</v>
      </c>
      <c r="B221" s="201"/>
      <c r="C221" s="383">
        <v>1245144</v>
      </c>
      <c r="D221" s="172">
        <f>C221</f>
        <v>1245144</v>
      </c>
      <c r="E221" s="201"/>
    </row>
    <row r="222" spans="1:8" ht="12.6" customHeight="1">
      <c r="A222" s="242" t="s">
        <v>343</v>
      </c>
      <c r="B222" s="242"/>
      <c r="C222" s="242"/>
      <c r="D222" s="242"/>
      <c r="E222" s="242"/>
    </row>
    <row r="223" spans="1:8" ht="12.6" customHeight="1">
      <c r="A223" s="173" t="s">
        <v>344</v>
      </c>
      <c r="B223" s="172" t="s">
        <v>256</v>
      </c>
      <c r="C223" s="382">
        <v>14968923</v>
      </c>
      <c r="D223" s="175"/>
      <c r="E223" s="175"/>
    </row>
    <row r="224" spans="1:8" ht="12.6" customHeight="1">
      <c r="A224" s="173" t="s">
        <v>345</v>
      </c>
      <c r="B224" s="172" t="s">
        <v>256</v>
      </c>
      <c r="C224" s="382">
        <v>4946188</v>
      </c>
      <c r="D224" s="175"/>
      <c r="E224" s="175"/>
    </row>
    <row r="225" spans="1:5" ht="12.6" customHeight="1">
      <c r="A225" s="173" t="s">
        <v>346</v>
      </c>
      <c r="B225" s="172" t="s">
        <v>256</v>
      </c>
      <c r="C225" s="382"/>
      <c r="D225" s="175"/>
      <c r="E225" s="175"/>
    </row>
    <row r="226" spans="1:5" ht="12.6" customHeight="1">
      <c r="A226" s="173" t="s">
        <v>347</v>
      </c>
      <c r="B226" s="172" t="s">
        <v>256</v>
      </c>
      <c r="C226" s="382"/>
      <c r="D226" s="175"/>
      <c r="E226" s="175"/>
    </row>
    <row r="227" spans="1:5" ht="12.6" customHeight="1">
      <c r="A227" s="173" t="s">
        <v>348</v>
      </c>
      <c r="B227" s="172" t="s">
        <v>256</v>
      </c>
      <c r="C227" s="382">
        <v>2376940</v>
      </c>
      <c r="D227" s="175"/>
      <c r="E227" s="175"/>
    </row>
    <row r="228" spans="1:5" ht="12.6" customHeight="1">
      <c r="A228" s="173" t="s">
        <v>349</v>
      </c>
      <c r="B228" s="172" t="s">
        <v>256</v>
      </c>
      <c r="C228" s="187"/>
      <c r="D228" s="175"/>
      <c r="E228" s="175"/>
    </row>
    <row r="229" spans="1:5" ht="12.6" customHeight="1">
      <c r="A229" s="173" t="s">
        <v>350</v>
      </c>
      <c r="B229" s="175"/>
      <c r="C229" s="189"/>
      <c r="D229" s="175">
        <f>SUM(C223:C228)</f>
        <v>22292051</v>
      </c>
      <c r="E229" s="175"/>
    </row>
    <row r="230" spans="1:5" ht="12.6" customHeight="1">
      <c r="A230" s="242" t="s">
        <v>351</v>
      </c>
      <c r="B230" s="242"/>
      <c r="C230" s="242"/>
      <c r="D230" s="242"/>
      <c r="E230" s="242"/>
    </row>
    <row r="231" spans="1:5" ht="12.6" customHeight="1">
      <c r="A231" s="171" t="s">
        <v>352</v>
      </c>
      <c r="B231" s="172" t="s">
        <v>256</v>
      </c>
      <c r="C231" s="187"/>
      <c r="D231" s="175"/>
      <c r="E231" s="175"/>
    </row>
    <row r="232" spans="1:5" ht="12.6" customHeight="1">
      <c r="A232" s="171"/>
      <c r="B232" s="172"/>
      <c r="C232" s="189"/>
      <c r="D232" s="175"/>
      <c r="E232" s="175"/>
    </row>
    <row r="233" spans="1:5" ht="12.6" customHeight="1">
      <c r="A233" s="171" t="s">
        <v>353</v>
      </c>
      <c r="B233" s="172" t="s">
        <v>256</v>
      </c>
      <c r="C233" s="384">
        <v>15429</v>
      </c>
      <c r="D233" s="175"/>
      <c r="E233" s="175"/>
    </row>
    <row r="234" spans="1:5" ht="12.6" customHeight="1">
      <c r="A234" s="171" t="s">
        <v>354</v>
      </c>
      <c r="B234" s="172" t="s">
        <v>256</v>
      </c>
      <c r="C234" s="384">
        <v>83696</v>
      </c>
      <c r="D234" s="175"/>
      <c r="E234" s="175"/>
    </row>
    <row r="235" spans="1:5" ht="12.6" customHeight="1">
      <c r="A235" s="173"/>
      <c r="B235" s="175"/>
      <c r="C235" s="189"/>
      <c r="D235" s="175"/>
      <c r="E235" s="175"/>
    </row>
    <row r="236" spans="1:5" ht="12.6" customHeight="1">
      <c r="A236" s="171" t="s">
        <v>355</v>
      </c>
      <c r="B236" s="175"/>
      <c r="C236" s="189"/>
      <c r="D236" s="175">
        <f>SUM(C233:C235)</f>
        <v>99125</v>
      </c>
      <c r="E236" s="175"/>
    </row>
    <row r="237" spans="1:5" ht="12.6" customHeight="1">
      <c r="A237" s="242" t="s">
        <v>356</v>
      </c>
      <c r="B237" s="242"/>
      <c r="C237" s="242"/>
      <c r="D237" s="242"/>
      <c r="E237" s="242"/>
    </row>
    <row r="238" spans="1:5" ht="12.6" customHeight="1">
      <c r="A238" s="173" t="s">
        <v>357</v>
      </c>
      <c r="B238" s="172" t="s">
        <v>256</v>
      </c>
      <c r="C238" s="187"/>
      <c r="D238" s="175"/>
      <c r="E238" s="175"/>
    </row>
    <row r="239" spans="1:5" ht="12.6" customHeight="1">
      <c r="A239" s="173" t="s">
        <v>356</v>
      </c>
      <c r="B239" s="172" t="s">
        <v>256</v>
      </c>
      <c r="C239" s="187"/>
      <c r="D239" s="175"/>
      <c r="E239" s="175"/>
    </row>
    <row r="240" spans="1:5" ht="12.6" customHeight="1">
      <c r="A240" s="173" t="s">
        <v>358</v>
      </c>
      <c r="B240" s="175"/>
      <c r="C240" s="189"/>
      <c r="D240" s="175">
        <f>SUM(C238:C239)</f>
        <v>0</v>
      </c>
      <c r="E240" s="175"/>
    </row>
    <row r="241" spans="1:5" ht="12.6" customHeight="1">
      <c r="A241" s="173"/>
      <c r="B241" s="175"/>
      <c r="C241" s="189"/>
      <c r="D241" s="175"/>
      <c r="E241" s="175"/>
    </row>
    <row r="242" spans="1:5" ht="12.6" customHeight="1">
      <c r="A242" s="173" t="s">
        <v>359</v>
      </c>
      <c r="B242" s="175"/>
      <c r="C242" s="189"/>
      <c r="D242" s="175">
        <f>D221+D229+D236+D240</f>
        <v>23636320</v>
      </c>
      <c r="E242" s="175"/>
    </row>
    <row r="243" spans="1:5" ht="12.6" customHeight="1">
      <c r="A243" s="173"/>
      <c r="B243" s="173"/>
      <c r="C243" s="189"/>
      <c r="D243" s="175"/>
      <c r="E243" s="175"/>
    </row>
    <row r="244" spans="1:5" ht="12.6" customHeight="1">
      <c r="A244" s="173"/>
      <c r="B244" s="173"/>
      <c r="C244" s="189"/>
      <c r="D244" s="175"/>
      <c r="E244" s="175"/>
    </row>
    <row r="245" spans="1:5" ht="12.6" customHeight="1">
      <c r="A245" s="173"/>
      <c r="B245" s="173"/>
      <c r="C245" s="189"/>
      <c r="D245" s="175"/>
      <c r="E245" s="175"/>
    </row>
    <row r="246" spans="1:5" ht="12.6" customHeight="1">
      <c r="A246" s="173"/>
      <c r="B246" s="173"/>
      <c r="C246" s="189"/>
      <c r="D246" s="175"/>
      <c r="E246" s="175"/>
    </row>
    <row r="247" spans="1:5" ht="21.75" customHeight="1">
      <c r="A247" s="173"/>
      <c r="B247" s="173"/>
      <c r="C247" s="189"/>
      <c r="D247" s="175"/>
      <c r="E247" s="175"/>
    </row>
    <row r="248" spans="1:5" ht="12.45" customHeight="1">
      <c r="A248" s="201" t="s">
        <v>360</v>
      </c>
      <c r="B248" s="201"/>
      <c r="C248" s="201"/>
      <c r="D248" s="201"/>
      <c r="E248" s="201"/>
    </row>
    <row r="249" spans="1:5" ht="11.25" customHeight="1">
      <c r="A249" s="242" t="s">
        <v>361</v>
      </c>
      <c r="B249" s="242"/>
      <c r="C249" s="242"/>
      <c r="D249" s="242"/>
      <c r="E249" s="242"/>
    </row>
    <row r="250" spans="1:5" ht="12.45" customHeight="1">
      <c r="A250" s="173" t="s">
        <v>362</v>
      </c>
      <c r="B250" s="172" t="s">
        <v>256</v>
      </c>
      <c r="C250" s="187">
        <v>6741213</v>
      </c>
      <c r="D250" s="175"/>
      <c r="E250" s="175"/>
    </row>
    <row r="251" spans="1:5" ht="12.45" customHeight="1">
      <c r="A251" s="173" t="s">
        <v>363</v>
      </c>
      <c r="B251" s="172" t="s">
        <v>256</v>
      </c>
      <c r="C251" s="187"/>
      <c r="D251" s="175"/>
      <c r="E251" s="175"/>
    </row>
    <row r="252" spans="1:5" ht="12.45" customHeight="1">
      <c r="A252" s="173" t="s">
        <v>364</v>
      </c>
      <c r="B252" s="172" t="s">
        <v>256</v>
      </c>
      <c r="C252" s="280">
        <v>10336830</v>
      </c>
      <c r="D252" s="175"/>
      <c r="E252" s="175"/>
    </row>
    <row r="253" spans="1:5" ht="12.45" customHeight="1">
      <c r="A253" s="173" t="s">
        <v>365</v>
      </c>
      <c r="B253" s="172" t="s">
        <v>256</v>
      </c>
      <c r="C253" s="187">
        <v>5250037</v>
      </c>
      <c r="D253" s="175"/>
      <c r="E253" s="175"/>
    </row>
    <row r="254" spans="1:5" ht="12.45" customHeight="1">
      <c r="A254" s="173" t="s">
        <v>1241</v>
      </c>
      <c r="B254" s="172" t="s">
        <v>256</v>
      </c>
      <c r="C254" s="187"/>
      <c r="D254" s="175"/>
      <c r="E254" s="175"/>
    </row>
    <row r="255" spans="1:5" ht="12.45" customHeight="1">
      <c r="A255" s="173" t="s">
        <v>366</v>
      </c>
      <c r="B255" s="172" t="s">
        <v>256</v>
      </c>
      <c r="C255" s="187">
        <v>149256</v>
      </c>
      <c r="D255" s="175"/>
      <c r="E255" s="175"/>
    </row>
    <row r="256" spans="1:5" ht="12.45" customHeight="1">
      <c r="A256" s="173" t="s">
        <v>367</v>
      </c>
      <c r="B256" s="172" t="s">
        <v>256</v>
      </c>
      <c r="C256" s="187"/>
      <c r="D256" s="175"/>
      <c r="E256" s="175"/>
    </row>
    <row r="257" spans="1:5" ht="12.45" customHeight="1">
      <c r="A257" s="173" t="s">
        <v>368</v>
      </c>
      <c r="B257" s="172" t="s">
        <v>256</v>
      </c>
      <c r="C257" s="187">
        <v>209760</v>
      </c>
      <c r="D257" s="175"/>
      <c r="E257" s="175"/>
    </row>
    <row r="258" spans="1:5" ht="12.45" customHeight="1">
      <c r="A258" s="173" t="s">
        <v>369</v>
      </c>
      <c r="B258" s="172" t="s">
        <v>256</v>
      </c>
      <c r="C258" s="187">
        <v>124806</v>
      </c>
      <c r="D258" s="175"/>
      <c r="E258" s="175"/>
    </row>
    <row r="259" spans="1:5" ht="12.45" customHeight="1">
      <c r="A259" s="173" t="s">
        <v>370</v>
      </c>
      <c r="B259" s="172" t="s">
        <v>256</v>
      </c>
      <c r="C259" s="187"/>
      <c r="D259" s="175"/>
      <c r="E259" s="175"/>
    </row>
    <row r="260" spans="1:5" ht="12.45" customHeight="1">
      <c r="A260" s="173" t="s">
        <v>371</v>
      </c>
      <c r="B260" s="175"/>
      <c r="C260" s="189"/>
      <c r="D260" s="175">
        <f>SUM(C250:C252)-C253+SUM(C254:C259)</f>
        <v>12311828</v>
      </c>
      <c r="E260" s="175"/>
    </row>
    <row r="261" spans="1:5" ht="11.25" customHeight="1">
      <c r="A261" s="242" t="s">
        <v>372</v>
      </c>
      <c r="B261" s="242"/>
      <c r="C261" s="242"/>
      <c r="D261" s="242"/>
      <c r="E261" s="242"/>
    </row>
    <row r="262" spans="1:5" ht="12.45" customHeight="1">
      <c r="A262" s="173" t="s">
        <v>362</v>
      </c>
      <c r="B262" s="172" t="s">
        <v>256</v>
      </c>
      <c r="C262" s="187">
        <v>150945</v>
      </c>
      <c r="D262" s="175"/>
      <c r="E262" s="175"/>
    </row>
    <row r="263" spans="1:5" ht="12.45" customHeight="1">
      <c r="A263" s="173" t="s">
        <v>363</v>
      </c>
      <c r="B263" s="172" t="s">
        <v>256</v>
      </c>
      <c r="C263" s="187"/>
      <c r="D263" s="175"/>
      <c r="E263" s="175"/>
    </row>
    <row r="264" spans="1:5" ht="12.45" customHeight="1">
      <c r="A264" s="173" t="s">
        <v>373</v>
      </c>
      <c r="B264" s="172" t="s">
        <v>256</v>
      </c>
      <c r="C264" s="187"/>
      <c r="D264" s="175"/>
      <c r="E264" s="175"/>
    </row>
    <row r="265" spans="1:5" ht="12.45" customHeight="1">
      <c r="A265" s="173" t="s">
        <v>374</v>
      </c>
      <c r="B265" s="175"/>
      <c r="C265" s="189"/>
      <c r="D265" s="175">
        <f>SUM(C262:C264)</f>
        <v>150945</v>
      </c>
      <c r="E265" s="175"/>
    </row>
    <row r="266" spans="1:5" ht="11.25" customHeight="1">
      <c r="A266" s="242" t="s">
        <v>375</v>
      </c>
      <c r="B266" s="242"/>
      <c r="C266" s="242"/>
      <c r="D266" s="242"/>
      <c r="E266" s="242"/>
    </row>
    <row r="267" spans="1:5" ht="12.45" customHeight="1">
      <c r="A267" s="173" t="s">
        <v>332</v>
      </c>
      <c r="B267" s="172" t="s">
        <v>256</v>
      </c>
      <c r="C267" s="187">
        <v>472509</v>
      </c>
      <c r="D267" s="175"/>
      <c r="E267" s="175"/>
    </row>
    <row r="268" spans="1:5" ht="12.45" customHeight="1">
      <c r="A268" s="173" t="s">
        <v>333</v>
      </c>
      <c r="B268" s="172" t="s">
        <v>256</v>
      </c>
      <c r="C268" s="187">
        <v>160430</v>
      </c>
      <c r="D268" s="175"/>
      <c r="E268" s="175"/>
    </row>
    <row r="269" spans="1:5" ht="12.45" customHeight="1">
      <c r="A269" s="173" t="s">
        <v>334</v>
      </c>
      <c r="B269" s="172" t="s">
        <v>256</v>
      </c>
      <c r="C269" s="187">
        <v>13267774</v>
      </c>
      <c r="D269" s="175"/>
      <c r="E269" s="175"/>
    </row>
    <row r="270" spans="1:5" ht="12.45" customHeight="1">
      <c r="A270" s="173" t="s">
        <v>376</v>
      </c>
      <c r="B270" s="172" t="s">
        <v>256</v>
      </c>
      <c r="C270" s="187">
        <v>144609</v>
      </c>
      <c r="D270" s="175"/>
      <c r="E270" s="175"/>
    </row>
    <row r="271" spans="1:5" ht="12.45" customHeight="1">
      <c r="A271" s="173" t="s">
        <v>377</v>
      </c>
      <c r="B271" s="172" t="s">
        <v>256</v>
      </c>
      <c r="C271" s="187">
        <v>3803538</v>
      </c>
      <c r="D271" s="175"/>
      <c r="E271" s="175"/>
    </row>
    <row r="272" spans="1:5" ht="12.45" customHeight="1">
      <c r="A272" s="173" t="s">
        <v>378</v>
      </c>
      <c r="B272" s="172" t="s">
        <v>256</v>
      </c>
      <c r="C272" s="187">
        <v>8180969</v>
      </c>
      <c r="D272" s="175"/>
      <c r="E272" s="175"/>
    </row>
    <row r="273" spans="1:5" ht="12.45" customHeight="1">
      <c r="A273" s="173" t="s">
        <v>339</v>
      </c>
      <c r="B273" s="172" t="s">
        <v>256</v>
      </c>
      <c r="C273" s="187">
        <v>62063</v>
      </c>
      <c r="D273" s="175"/>
      <c r="E273" s="175"/>
    </row>
    <row r="274" spans="1:5" ht="12.45" customHeight="1">
      <c r="A274" s="173" t="s">
        <v>340</v>
      </c>
      <c r="B274" s="172" t="s">
        <v>256</v>
      </c>
      <c r="C274" s="187"/>
      <c r="D274" s="175"/>
      <c r="E274" s="175"/>
    </row>
    <row r="275" spans="1:5" ht="12.45" customHeight="1">
      <c r="A275" s="173" t="s">
        <v>379</v>
      </c>
      <c r="B275" s="175"/>
      <c r="C275" s="189"/>
      <c r="D275" s="175">
        <f>SUM(C267:C274)</f>
        <v>26091892</v>
      </c>
      <c r="E275" s="175"/>
    </row>
    <row r="276" spans="1:5" ht="12.6" customHeight="1">
      <c r="A276" s="173" t="s">
        <v>380</v>
      </c>
      <c r="B276" s="172" t="s">
        <v>256</v>
      </c>
      <c r="C276" s="187">
        <v>19958554</v>
      </c>
      <c r="D276" s="175"/>
      <c r="E276" s="175"/>
    </row>
    <row r="277" spans="1:5" ht="12.6" customHeight="1">
      <c r="A277" s="173" t="s">
        <v>381</v>
      </c>
      <c r="B277" s="175"/>
      <c r="C277" s="189"/>
      <c r="D277" s="175">
        <f>D275-C276</f>
        <v>6133338</v>
      </c>
      <c r="E277" s="175"/>
    </row>
    <row r="278" spans="1:5" ht="12.6" customHeight="1">
      <c r="A278" s="242" t="s">
        <v>382</v>
      </c>
      <c r="B278" s="242"/>
      <c r="C278" s="242"/>
      <c r="D278" s="242"/>
      <c r="E278" s="242"/>
    </row>
    <row r="279" spans="1:5" ht="12.6" customHeight="1">
      <c r="A279" s="173" t="s">
        <v>383</v>
      </c>
      <c r="B279" s="172" t="s">
        <v>256</v>
      </c>
      <c r="C279" s="187"/>
      <c r="D279" s="175"/>
      <c r="E279" s="175"/>
    </row>
    <row r="280" spans="1:5" ht="12.6" customHeight="1">
      <c r="A280" s="173" t="s">
        <v>384</v>
      </c>
      <c r="B280" s="172" t="s">
        <v>256</v>
      </c>
      <c r="C280" s="187"/>
      <c r="D280" s="175"/>
      <c r="E280" s="175"/>
    </row>
    <row r="281" spans="1:5" ht="12.6" customHeight="1">
      <c r="A281" s="173" t="s">
        <v>385</v>
      </c>
      <c r="B281" s="172" t="s">
        <v>256</v>
      </c>
      <c r="C281" s="187"/>
      <c r="D281" s="175"/>
      <c r="E281" s="175"/>
    </row>
    <row r="282" spans="1:5" ht="12.6" customHeight="1">
      <c r="A282" s="173" t="s">
        <v>373</v>
      </c>
      <c r="B282" s="172" t="s">
        <v>256</v>
      </c>
      <c r="C282" s="187">
        <v>60516</v>
      </c>
      <c r="D282" s="175"/>
      <c r="E282" s="175"/>
    </row>
    <row r="283" spans="1:5" ht="12.6" customHeight="1">
      <c r="A283" s="173" t="s">
        <v>386</v>
      </c>
      <c r="B283" s="175"/>
      <c r="C283" s="189"/>
      <c r="D283" s="175">
        <f>C279-C280+C281+C282</f>
        <v>60516</v>
      </c>
      <c r="E283" s="175"/>
    </row>
    <row r="284" spans="1:5" ht="12.6" customHeight="1">
      <c r="A284" s="173"/>
      <c r="B284" s="175"/>
      <c r="C284" s="189"/>
      <c r="D284" s="175"/>
      <c r="E284" s="175"/>
    </row>
    <row r="285" spans="1:5" ht="12.6" customHeight="1">
      <c r="A285" s="242" t="s">
        <v>387</v>
      </c>
      <c r="B285" s="242"/>
      <c r="C285" s="242"/>
      <c r="D285" s="242"/>
      <c r="E285" s="242"/>
    </row>
    <row r="286" spans="1:5" ht="12.6" customHeight="1">
      <c r="A286" s="173" t="s">
        <v>388</v>
      </c>
      <c r="B286" s="172" t="s">
        <v>256</v>
      </c>
      <c r="C286" s="187"/>
      <c r="D286" s="175"/>
      <c r="E286" s="175"/>
    </row>
    <row r="287" spans="1:5" ht="12.6" customHeight="1">
      <c r="A287" s="173" t="s">
        <v>389</v>
      </c>
      <c r="B287" s="172" t="s">
        <v>256</v>
      </c>
      <c r="C287" s="187"/>
      <c r="D287" s="175"/>
      <c r="E287" s="175"/>
    </row>
    <row r="288" spans="1:5" ht="12.6" customHeight="1">
      <c r="A288" s="173" t="s">
        <v>390</v>
      </c>
      <c r="B288" s="172" t="s">
        <v>256</v>
      </c>
      <c r="C288" s="187"/>
      <c r="D288" s="175"/>
      <c r="E288" s="175"/>
    </row>
    <row r="289" spans="1:5" ht="12.6" customHeight="1">
      <c r="A289" s="173" t="s">
        <v>391</v>
      </c>
      <c r="B289" s="172" t="s">
        <v>256</v>
      </c>
      <c r="C289" s="187"/>
      <c r="D289" s="175"/>
      <c r="E289" s="175"/>
    </row>
    <row r="290" spans="1:5" ht="12.6" customHeight="1">
      <c r="A290" s="173" t="s">
        <v>392</v>
      </c>
      <c r="B290" s="175"/>
      <c r="C290" s="189"/>
      <c r="D290" s="175">
        <f>SUM(C286:C289)</f>
        <v>0</v>
      </c>
      <c r="E290" s="175"/>
    </row>
    <row r="291" spans="1:5" ht="12.6" customHeight="1">
      <c r="A291" s="173"/>
      <c r="B291" s="175"/>
      <c r="C291" s="189"/>
      <c r="D291" s="175"/>
      <c r="E291" s="175"/>
    </row>
    <row r="292" spans="1:5" ht="12.6" customHeight="1">
      <c r="A292" s="173" t="s">
        <v>393</v>
      </c>
      <c r="B292" s="175"/>
      <c r="C292" s="189"/>
      <c r="D292" s="175">
        <f>D260+D265+D277+D283+D290</f>
        <v>18656627</v>
      </c>
      <c r="E292" s="175"/>
    </row>
    <row r="293" spans="1:5" ht="12.6" customHeight="1">
      <c r="A293" s="173"/>
      <c r="B293" s="173"/>
      <c r="C293" s="189"/>
      <c r="D293" s="175"/>
      <c r="E293" s="175"/>
    </row>
    <row r="294" spans="1:5" ht="12.6" customHeight="1">
      <c r="A294" s="173"/>
      <c r="B294" s="173"/>
      <c r="C294" s="189"/>
      <c r="D294" s="175"/>
      <c r="E294" s="175"/>
    </row>
    <row r="295" spans="1:5" ht="12.6" customHeight="1">
      <c r="A295" s="173"/>
      <c r="B295" s="173"/>
      <c r="C295" s="189"/>
      <c r="D295" s="175"/>
      <c r="E295" s="175"/>
    </row>
    <row r="296" spans="1:5" ht="12.6" customHeight="1">
      <c r="A296" s="173"/>
      <c r="B296" s="173"/>
      <c r="C296" s="189"/>
      <c r="D296" s="175"/>
      <c r="E296" s="175"/>
    </row>
    <row r="297" spans="1:5" ht="12.6" customHeight="1">
      <c r="A297" s="173"/>
      <c r="B297" s="173"/>
      <c r="C297" s="189"/>
      <c r="D297" s="175"/>
      <c r="E297" s="175"/>
    </row>
    <row r="298" spans="1:5" ht="12.6" customHeight="1">
      <c r="A298" s="173"/>
      <c r="B298" s="173"/>
      <c r="C298" s="189"/>
      <c r="D298" s="175"/>
      <c r="E298" s="175"/>
    </row>
    <row r="299" spans="1:5" ht="12.6" customHeight="1">
      <c r="A299" s="173"/>
      <c r="B299" s="173"/>
      <c r="C299" s="189"/>
      <c r="D299" s="175"/>
      <c r="E299" s="175"/>
    </row>
    <row r="300" spans="1:5" ht="12.6" customHeight="1">
      <c r="A300" s="173"/>
      <c r="B300" s="173"/>
      <c r="C300" s="189"/>
      <c r="D300" s="175"/>
      <c r="E300" s="175"/>
    </row>
    <row r="301" spans="1:5" ht="20.25" customHeight="1">
      <c r="A301" s="173"/>
      <c r="B301" s="173"/>
      <c r="C301" s="189"/>
      <c r="D301" s="175"/>
      <c r="E301" s="175"/>
    </row>
    <row r="302" spans="1:5" ht="12.6" customHeight="1">
      <c r="A302" s="201" t="s">
        <v>394</v>
      </c>
      <c r="B302" s="201"/>
      <c r="C302" s="201"/>
      <c r="D302" s="201"/>
      <c r="E302" s="201"/>
    </row>
    <row r="303" spans="1:5" ht="14.25" customHeight="1">
      <c r="A303" s="242" t="s">
        <v>395</v>
      </c>
      <c r="B303" s="242"/>
      <c r="C303" s="242"/>
      <c r="D303" s="242"/>
      <c r="E303" s="242"/>
    </row>
    <row r="304" spans="1:5" ht="12.6" customHeight="1">
      <c r="A304" s="173" t="s">
        <v>396</v>
      </c>
      <c r="B304" s="172" t="s">
        <v>256</v>
      </c>
      <c r="C304" s="187"/>
      <c r="D304" s="175"/>
      <c r="E304" s="175"/>
    </row>
    <row r="305" spans="1:5" ht="12.6" customHeight="1">
      <c r="A305" s="173" t="s">
        <v>397</v>
      </c>
      <c r="B305" s="172" t="s">
        <v>256</v>
      </c>
      <c r="C305" s="187">
        <v>157703</v>
      </c>
      <c r="D305" s="175"/>
      <c r="E305" s="175"/>
    </row>
    <row r="306" spans="1:5" ht="12.6" customHeight="1">
      <c r="A306" s="173" t="s">
        <v>398</v>
      </c>
      <c r="B306" s="172" t="s">
        <v>256</v>
      </c>
      <c r="C306" s="187">
        <v>1572959</v>
      </c>
      <c r="D306" s="175"/>
      <c r="E306" s="175"/>
    </row>
    <row r="307" spans="1:5" ht="12.6" customHeight="1">
      <c r="A307" s="173" t="s">
        <v>399</v>
      </c>
      <c r="B307" s="172" t="s">
        <v>256</v>
      </c>
      <c r="C307" s="187">
        <v>6132</v>
      </c>
      <c r="D307" s="175"/>
      <c r="E307" s="175"/>
    </row>
    <row r="308" spans="1:5" ht="12.6" customHeight="1">
      <c r="A308" s="173" t="s">
        <v>400</v>
      </c>
      <c r="B308" s="172" t="s">
        <v>256</v>
      </c>
      <c r="C308" s="187"/>
      <c r="D308" s="175"/>
      <c r="E308" s="175"/>
    </row>
    <row r="309" spans="1:5" ht="12.6" customHeight="1">
      <c r="A309" s="173" t="s">
        <v>1242</v>
      </c>
      <c r="B309" s="172" t="s">
        <v>256</v>
      </c>
      <c r="C309" s="187">
        <v>700001</v>
      </c>
      <c r="D309" s="175"/>
      <c r="E309" s="175"/>
    </row>
    <row r="310" spans="1:5" ht="12.6" customHeight="1">
      <c r="A310" s="173" t="s">
        <v>401</v>
      </c>
      <c r="B310" s="172" t="s">
        <v>256</v>
      </c>
      <c r="C310" s="187"/>
      <c r="D310" s="175"/>
      <c r="E310" s="175"/>
    </row>
    <row r="311" spans="1:5" ht="12.6" customHeight="1">
      <c r="A311" s="173" t="s">
        <v>402</v>
      </c>
      <c r="B311" s="172" t="s">
        <v>256</v>
      </c>
      <c r="C311" s="187"/>
      <c r="D311" s="175"/>
      <c r="E311" s="175"/>
    </row>
    <row r="312" spans="1:5" ht="12.6" customHeight="1">
      <c r="A312" s="173" t="s">
        <v>403</v>
      </c>
      <c r="B312" s="172" t="s">
        <v>256</v>
      </c>
      <c r="C312" s="187"/>
      <c r="D312" s="175"/>
      <c r="E312" s="175"/>
    </row>
    <row r="313" spans="1:5" ht="12.6" customHeight="1">
      <c r="A313" s="173" t="s">
        <v>404</v>
      </c>
      <c r="B313" s="172" t="s">
        <v>256</v>
      </c>
      <c r="C313" s="187">
        <v>997944</v>
      </c>
      <c r="D313" s="175"/>
      <c r="E313" s="175"/>
    </row>
    <row r="314" spans="1:5" ht="12.6" customHeight="1">
      <c r="A314" s="173" t="s">
        <v>405</v>
      </c>
      <c r="B314" s="175"/>
      <c r="C314" s="189"/>
      <c r="D314" s="175">
        <f>SUM(C304:C313)</f>
        <v>3434739</v>
      </c>
      <c r="E314" s="175"/>
    </row>
    <row r="315" spans="1:5" ht="12.6" customHeight="1">
      <c r="A315" s="242" t="s">
        <v>406</v>
      </c>
      <c r="B315" s="242"/>
      <c r="C315" s="242"/>
      <c r="D315" s="242"/>
      <c r="E315" s="242"/>
    </row>
    <row r="316" spans="1:5" ht="12.6" customHeight="1">
      <c r="A316" s="173" t="s">
        <v>407</v>
      </c>
      <c r="B316" s="172" t="s">
        <v>256</v>
      </c>
      <c r="C316" s="187"/>
      <c r="D316" s="175"/>
      <c r="E316" s="175"/>
    </row>
    <row r="317" spans="1:5" ht="12.6" customHeight="1">
      <c r="A317" s="173" t="s">
        <v>408</v>
      </c>
      <c r="B317" s="172" t="s">
        <v>256</v>
      </c>
      <c r="C317" s="187"/>
      <c r="D317" s="175"/>
      <c r="E317" s="175"/>
    </row>
    <row r="318" spans="1:5" ht="12.6" customHeight="1">
      <c r="A318" s="173" t="s">
        <v>409</v>
      </c>
      <c r="B318" s="172" t="s">
        <v>256</v>
      </c>
      <c r="C318" s="187"/>
      <c r="D318" s="175"/>
      <c r="E318" s="175"/>
    </row>
    <row r="319" spans="1:5" ht="12.6" customHeight="1">
      <c r="A319" s="173" t="s">
        <v>410</v>
      </c>
      <c r="B319" s="175"/>
      <c r="C319" s="189"/>
      <c r="D319" s="175">
        <f>SUM(C316:C318)</f>
        <v>0</v>
      </c>
      <c r="E319" s="175"/>
    </row>
    <row r="320" spans="1:5" ht="12.6" customHeight="1">
      <c r="A320" s="242" t="s">
        <v>411</v>
      </c>
      <c r="B320" s="242"/>
      <c r="C320" s="242"/>
      <c r="D320" s="242"/>
      <c r="E320" s="242"/>
    </row>
    <row r="321" spans="1:5" ht="12.6" customHeight="1">
      <c r="A321" s="173" t="s">
        <v>412</v>
      </c>
      <c r="B321" s="172" t="s">
        <v>256</v>
      </c>
      <c r="C321" s="187"/>
      <c r="D321" s="175"/>
      <c r="E321" s="175"/>
    </row>
    <row r="322" spans="1:5" ht="12.6" customHeight="1">
      <c r="A322" s="173" t="s">
        <v>413</v>
      </c>
      <c r="B322" s="172" t="s">
        <v>256</v>
      </c>
      <c r="C322" s="187"/>
      <c r="D322" s="175"/>
      <c r="E322" s="175"/>
    </row>
    <row r="323" spans="1:5" ht="12.6" customHeight="1">
      <c r="A323" s="173" t="s">
        <v>414</v>
      </c>
      <c r="B323" s="172" t="s">
        <v>256</v>
      </c>
      <c r="C323" s="187"/>
      <c r="D323" s="175"/>
      <c r="E323" s="175"/>
    </row>
    <row r="324" spans="1:5" ht="12.6" customHeight="1">
      <c r="A324" s="171" t="s">
        <v>415</v>
      </c>
      <c r="B324" s="172" t="s">
        <v>256</v>
      </c>
      <c r="C324" s="187">
        <v>82659</v>
      </c>
      <c r="D324" s="175"/>
      <c r="E324" s="175"/>
    </row>
    <row r="325" spans="1:5" ht="12.6" customHeight="1">
      <c r="A325" s="173" t="s">
        <v>416</v>
      </c>
      <c r="B325" s="172" t="s">
        <v>256</v>
      </c>
      <c r="C325" s="187">
        <v>2954852</v>
      </c>
      <c r="D325" s="175"/>
      <c r="E325" s="175"/>
    </row>
    <row r="326" spans="1:5" ht="12.6" customHeight="1">
      <c r="A326" s="171" t="s">
        <v>417</v>
      </c>
      <c r="B326" s="172" t="s">
        <v>256</v>
      </c>
      <c r="C326" s="187"/>
      <c r="D326" s="175"/>
      <c r="E326" s="175"/>
    </row>
    <row r="327" spans="1:5" ht="12.6" customHeight="1">
      <c r="A327" s="173" t="s">
        <v>418</v>
      </c>
      <c r="B327" s="172" t="s">
        <v>256</v>
      </c>
      <c r="C327" s="187">
        <f>344743+214661</f>
        <v>559404</v>
      </c>
      <c r="D327" s="175"/>
      <c r="E327" s="175"/>
    </row>
    <row r="328" spans="1:5" ht="19.5" customHeight="1">
      <c r="A328" s="173" t="s">
        <v>203</v>
      </c>
      <c r="B328" s="175"/>
      <c r="C328" s="189"/>
      <c r="D328" s="175">
        <f>SUM(C321:C327)</f>
        <v>3596915</v>
      </c>
      <c r="E328" s="175"/>
    </row>
    <row r="329" spans="1:5" ht="12.6" customHeight="1">
      <c r="A329" s="173" t="s">
        <v>419</v>
      </c>
      <c r="B329" s="175"/>
      <c r="C329" s="189"/>
      <c r="D329" s="175">
        <f>C313</f>
        <v>997944</v>
      </c>
      <c r="E329" s="175"/>
    </row>
    <row r="330" spans="1:5" ht="12.6" customHeight="1">
      <c r="A330" s="173" t="s">
        <v>420</v>
      </c>
      <c r="B330" s="175"/>
      <c r="C330" s="189"/>
      <c r="D330" s="175">
        <f>D328-D329</f>
        <v>2598971</v>
      </c>
      <c r="E330" s="175"/>
    </row>
    <row r="331" spans="1:5" ht="12.6" customHeight="1">
      <c r="A331" s="173"/>
      <c r="B331" s="175"/>
      <c r="C331" s="189"/>
      <c r="D331" s="175"/>
      <c r="E331" s="175"/>
    </row>
    <row r="332" spans="1:5" ht="12.6" customHeight="1">
      <c r="A332" s="173" t="s">
        <v>421</v>
      </c>
      <c r="B332" s="172" t="s">
        <v>256</v>
      </c>
      <c r="C332" s="213">
        <v>12622917</v>
      </c>
      <c r="D332" s="175"/>
      <c r="E332" s="175"/>
    </row>
    <row r="333" spans="1:5" ht="12.6" customHeight="1">
      <c r="A333" s="173"/>
      <c r="B333" s="172"/>
      <c r="C333" s="217"/>
      <c r="D333" s="175"/>
      <c r="E333" s="175"/>
    </row>
    <row r="334" spans="1:5" ht="12.6" customHeight="1">
      <c r="A334" s="173" t="s">
        <v>1142</v>
      </c>
      <c r="B334" s="172" t="s">
        <v>256</v>
      </c>
      <c r="C334" s="213"/>
      <c r="D334" s="175"/>
      <c r="E334" s="175"/>
    </row>
    <row r="335" spans="1:5" ht="12.6" customHeight="1">
      <c r="A335" s="173" t="s">
        <v>1143</v>
      </c>
      <c r="B335" s="172" t="s">
        <v>256</v>
      </c>
      <c r="C335" s="213"/>
      <c r="D335" s="175"/>
      <c r="E335" s="175"/>
    </row>
    <row r="336" spans="1:5" ht="12.6" customHeight="1">
      <c r="A336" s="173" t="s">
        <v>423</v>
      </c>
      <c r="B336" s="172" t="s">
        <v>256</v>
      </c>
      <c r="C336" s="213"/>
      <c r="D336" s="175"/>
      <c r="E336" s="175"/>
    </row>
    <row r="337" spans="1:5" ht="12.6" customHeight="1">
      <c r="A337" s="173" t="s">
        <v>422</v>
      </c>
      <c r="B337" s="172" t="s">
        <v>256</v>
      </c>
      <c r="C337" s="187"/>
      <c r="D337" s="175"/>
      <c r="E337" s="175"/>
    </row>
    <row r="338" spans="1:5" ht="12.6" customHeight="1">
      <c r="A338" s="173" t="s">
        <v>1253</v>
      </c>
      <c r="B338" s="172" t="s">
        <v>256</v>
      </c>
      <c r="C338" s="187"/>
      <c r="D338" s="175"/>
      <c r="E338" s="175"/>
    </row>
    <row r="339" spans="1:5" ht="12.6" customHeight="1">
      <c r="A339" s="173" t="s">
        <v>424</v>
      </c>
      <c r="B339" s="175"/>
      <c r="C339" s="189"/>
      <c r="D339" s="175">
        <f>D314+D319+D330+C332+C336+C337</f>
        <v>18656627</v>
      </c>
      <c r="E339" s="175"/>
    </row>
    <row r="340" spans="1:5" ht="12.6" customHeight="1">
      <c r="A340" s="173"/>
      <c r="B340" s="175"/>
      <c r="C340" s="189"/>
      <c r="D340" s="175"/>
      <c r="E340" s="175"/>
    </row>
    <row r="341" spans="1:5" ht="12.6" customHeight="1">
      <c r="A341" s="173" t="s">
        <v>425</v>
      </c>
      <c r="B341" s="175"/>
      <c r="C341" s="189"/>
      <c r="D341" s="175">
        <f>D292</f>
        <v>18656627</v>
      </c>
      <c r="E341" s="175"/>
    </row>
    <row r="342" spans="1:5" ht="12.6" customHeight="1">
      <c r="A342" s="173"/>
      <c r="B342" s="173"/>
      <c r="C342" s="189"/>
      <c r="D342" s="175"/>
      <c r="E342" s="175"/>
    </row>
    <row r="343" spans="1:5" ht="12.6" customHeight="1">
      <c r="A343" s="173"/>
      <c r="B343" s="173"/>
      <c r="C343" s="189"/>
      <c r="D343" s="175"/>
      <c r="E343" s="175"/>
    </row>
    <row r="344" spans="1:5" ht="12.6" customHeight="1">
      <c r="A344" s="173"/>
      <c r="B344" s="173"/>
      <c r="C344" s="189"/>
      <c r="D344" s="175"/>
      <c r="E344" s="175"/>
    </row>
    <row r="345" spans="1:5" ht="12.6" customHeight="1">
      <c r="A345" s="173"/>
      <c r="B345" s="173"/>
      <c r="C345" s="189"/>
      <c r="D345" s="175"/>
      <c r="E345" s="175"/>
    </row>
    <row r="346" spans="1:5" ht="12.6" customHeight="1">
      <c r="A346" s="173"/>
      <c r="B346" s="173"/>
      <c r="C346" s="189"/>
      <c r="D346" s="175"/>
      <c r="E346" s="175"/>
    </row>
    <row r="347" spans="1:5" ht="12.6" customHeight="1">
      <c r="A347" s="173"/>
      <c r="B347" s="173"/>
      <c r="C347" s="189"/>
      <c r="D347" s="175"/>
      <c r="E347" s="175"/>
    </row>
    <row r="348" spans="1:5" ht="12.6" customHeight="1">
      <c r="A348" s="173"/>
      <c r="B348" s="173"/>
      <c r="C348" s="189"/>
      <c r="D348" s="175"/>
      <c r="E348" s="175"/>
    </row>
    <row r="349" spans="1:5" ht="12.6" customHeight="1">
      <c r="A349" s="173"/>
      <c r="B349" s="173"/>
      <c r="C349" s="189"/>
      <c r="D349" s="175"/>
      <c r="E349" s="175"/>
    </row>
    <row r="350" spans="1:5" ht="12.6" customHeight="1">
      <c r="A350" s="173"/>
      <c r="B350" s="173"/>
      <c r="C350" s="189"/>
      <c r="D350" s="175"/>
      <c r="E350" s="175"/>
    </row>
    <row r="351" spans="1:5" ht="12.6" customHeight="1">
      <c r="A351" s="173"/>
      <c r="B351" s="173"/>
      <c r="C351" s="189"/>
      <c r="D351" s="175"/>
      <c r="E351" s="175"/>
    </row>
    <row r="352" spans="1:5" ht="12.6" customHeight="1">
      <c r="A352" s="173"/>
      <c r="B352" s="173"/>
      <c r="C352" s="189"/>
      <c r="D352" s="175"/>
      <c r="E352" s="175"/>
    </row>
    <row r="353" spans="1:5" ht="12.6" customHeight="1">
      <c r="A353" s="173"/>
      <c r="B353" s="173"/>
      <c r="C353" s="189"/>
      <c r="D353" s="175"/>
      <c r="E353" s="175"/>
    </row>
    <row r="354" spans="1:5" ht="12.6" customHeight="1">
      <c r="A354" s="173"/>
      <c r="B354" s="173"/>
      <c r="C354" s="189"/>
      <c r="D354" s="175"/>
      <c r="E354" s="175"/>
    </row>
    <row r="355" spans="1:5" ht="12.6" customHeight="1">
      <c r="A355" s="173"/>
      <c r="B355" s="173"/>
      <c r="C355" s="189"/>
      <c r="D355" s="175"/>
      <c r="E355" s="175"/>
    </row>
    <row r="356" spans="1:5" ht="20.25" customHeight="1">
      <c r="A356" s="173"/>
      <c r="B356" s="173"/>
      <c r="C356" s="189"/>
      <c r="D356" s="175"/>
      <c r="E356" s="175"/>
    </row>
    <row r="357" spans="1:5" ht="12.6" customHeight="1">
      <c r="A357" s="201" t="s">
        <v>426</v>
      </c>
      <c r="B357" s="201"/>
      <c r="C357" s="201"/>
      <c r="D357" s="201"/>
      <c r="E357" s="201"/>
    </row>
    <row r="358" spans="1:5" ht="12.6" customHeight="1">
      <c r="A358" s="242" t="s">
        <v>427</v>
      </c>
      <c r="B358" s="242"/>
      <c r="C358" s="242"/>
      <c r="D358" s="242"/>
      <c r="E358" s="242"/>
    </row>
    <row r="359" spans="1:5" ht="12.6" customHeight="1">
      <c r="A359" s="173" t="s">
        <v>428</v>
      </c>
      <c r="B359" s="172" t="s">
        <v>256</v>
      </c>
      <c r="C359" s="385">
        <v>7755069</v>
      </c>
      <c r="D359" s="175"/>
      <c r="E359" s="175"/>
    </row>
    <row r="360" spans="1:5" ht="12.6" customHeight="1">
      <c r="A360" s="173" t="s">
        <v>429</v>
      </c>
      <c r="B360" s="172" t="s">
        <v>256</v>
      </c>
      <c r="C360" s="385">
        <v>40811669</v>
      </c>
      <c r="D360" s="175"/>
      <c r="E360" s="175"/>
    </row>
    <row r="361" spans="1:5" ht="12.6" customHeight="1">
      <c r="A361" s="173" t="s">
        <v>430</v>
      </c>
      <c r="B361" s="175"/>
      <c r="C361" s="189"/>
      <c r="D361" s="175">
        <f>SUM(C359:C360)</f>
        <v>48566738</v>
      </c>
      <c r="E361" s="175"/>
    </row>
    <row r="362" spans="1:5" ht="12.6" customHeight="1">
      <c r="A362" s="242" t="s">
        <v>431</v>
      </c>
      <c r="B362" s="242"/>
      <c r="C362" s="242"/>
      <c r="D362" s="242"/>
      <c r="E362" s="242"/>
    </row>
    <row r="363" spans="1:5" ht="12.6" customHeight="1">
      <c r="A363" s="173" t="s">
        <v>1255</v>
      </c>
      <c r="B363" s="242"/>
      <c r="C363" s="386">
        <v>1245144</v>
      </c>
      <c r="D363" s="175"/>
      <c r="E363" s="242"/>
    </row>
    <row r="364" spans="1:5" ht="12.6" customHeight="1">
      <c r="A364" s="173" t="s">
        <v>432</v>
      </c>
      <c r="B364" s="172" t="s">
        <v>256</v>
      </c>
      <c r="C364" s="386">
        <v>22292051</v>
      </c>
      <c r="D364" s="175"/>
      <c r="E364" s="175"/>
    </row>
    <row r="365" spans="1:5" ht="12.6" customHeight="1">
      <c r="A365" s="173" t="s">
        <v>433</v>
      </c>
      <c r="B365" s="172" t="s">
        <v>256</v>
      </c>
      <c r="C365" s="386">
        <v>99125</v>
      </c>
      <c r="D365" s="175"/>
      <c r="E365" s="175"/>
    </row>
    <row r="366" spans="1:5" ht="12.6" customHeight="1">
      <c r="A366" s="173" t="s">
        <v>434</v>
      </c>
      <c r="B366" s="172" t="s">
        <v>256</v>
      </c>
      <c r="C366" s="386">
        <v>0</v>
      </c>
      <c r="D366" s="175"/>
      <c r="E366" s="175"/>
    </row>
    <row r="367" spans="1:5" ht="12.6" customHeight="1">
      <c r="A367" s="173" t="s">
        <v>359</v>
      </c>
      <c r="B367" s="175"/>
      <c r="C367" s="189"/>
      <c r="D367" s="175">
        <f>SUM(C363:C366)</f>
        <v>23636320</v>
      </c>
      <c r="E367" s="175"/>
    </row>
    <row r="368" spans="1:5" ht="12.6" customHeight="1">
      <c r="A368" s="173" t="s">
        <v>435</v>
      </c>
      <c r="B368" s="175"/>
      <c r="C368" s="189"/>
      <c r="D368" s="175">
        <f>D361-D367</f>
        <v>24930418</v>
      </c>
      <c r="E368" s="175"/>
    </row>
    <row r="369" spans="1:5" ht="12.6" customHeight="1">
      <c r="A369" s="242" t="s">
        <v>436</v>
      </c>
      <c r="B369" s="242"/>
      <c r="C369" s="242"/>
      <c r="D369" s="242"/>
      <c r="E369" s="242"/>
    </row>
    <row r="370" spans="1:5" ht="12.6" customHeight="1">
      <c r="A370" s="173" t="s">
        <v>437</v>
      </c>
      <c r="B370" s="172" t="s">
        <v>256</v>
      </c>
      <c r="C370" s="187">
        <v>910422</v>
      </c>
      <c r="D370" s="175"/>
      <c r="E370" s="175"/>
    </row>
    <row r="371" spans="1:5" ht="12.6" customHeight="1">
      <c r="A371" s="173" t="s">
        <v>438</v>
      </c>
      <c r="B371" s="172" t="s">
        <v>256</v>
      </c>
      <c r="C371" s="187">
        <v>1949816</v>
      </c>
      <c r="D371" s="175"/>
      <c r="E371" s="175"/>
    </row>
    <row r="372" spans="1:5" ht="12.6" customHeight="1">
      <c r="A372" s="173" t="s">
        <v>439</v>
      </c>
      <c r="B372" s="175"/>
      <c r="C372" s="189"/>
      <c r="D372" s="175">
        <f>SUM(C370:C371)</f>
        <v>2860238</v>
      </c>
      <c r="E372" s="175"/>
    </row>
    <row r="373" spans="1:5" ht="12.6" customHeight="1">
      <c r="A373" s="173" t="s">
        <v>440</v>
      </c>
      <c r="B373" s="175"/>
      <c r="C373" s="189"/>
      <c r="D373" s="175">
        <f>D368+D372</f>
        <v>27790656</v>
      </c>
      <c r="E373" s="175"/>
    </row>
    <row r="374" spans="1:5" ht="12.6" customHeight="1">
      <c r="A374" s="173"/>
      <c r="B374" s="175"/>
      <c r="C374" s="189"/>
      <c r="D374" s="175"/>
      <c r="E374" s="175"/>
    </row>
    <row r="375" spans="1:5" ht="12.6" customHeight="1">
      <c r="A375" s="173"/>
      <c r="B375" s="175"/>
      <c r="C375" s="189"/>
      <c r="D375" s="175"/>
      <c r="E375" s="175"/>
    </row>
    <row r="376" spans="1:5" ht="12.6" customHeight="1">
      <c r="A376" s="173"/>
      <c r="B376" s="175"/>
      <c r="C376" s="189"/>
      <c r="D376" s="175"/>
      <c r="E376" s="175"/>
    </row>
    <row r="377" spans="1:5" ht="12.6" customHeight="1">
      <c r="A377" s="242" t="s">
        <v>441</v>
      </c>
      <c r="B377" s="242"/>
      <c r="C377" s="242"/>
      <c r="D377" s="242"/>
      <c r="E377" s="242"/>
    </row>
    <row r="378" spans="1:5" ht="12.6" customHeight="1">
      <c r="A378" s="173" t="s">
        <v>442</v>
      </c>
      <c r="B378" s="172" t="s">
        <v>256</v>
      </c>
      <c r="C378" s="187">
        <v>11783350</v>
      </c>
      <c r="D378" s="175"/>
      <c r="E378" s="175"/>
    </row>
    <row r="379" spans="1:5" ht="12.6" customHeight="1">
      <c r="A379" s="173" t="s">
        <v>3</v>
      </c>
      <c r="B379" s="172" t="s">
        <v>256</v>
      </c>
      <c r="C379" s="187">
        <v>3192735</v>
      </c>
      <c r="D379" s="175"/>
      <c r="E379" s="175"/>
    </row>
    <row r="380" spans="1:5" ht="12.6" customHeight="1">
      <c r="A380" s="173" t="s">
        <v>236</v>
      </c>
      <c r="B380" s="172" t="s">
        <v>256</v>
      </c>
      <c r="C380" s="187">
        <v>2144128</v>
      </c>
      <c r="D380" s="175"/>
      <c r="E380" s="175"/>
    </row>
    <row r="381" spans="1:5" ht="12.6" customHeight="1">
      <c r="A381" s="173" t="s">
        <v>443</v>
      </c>
      <c r="B381" s="172" t="s">
        <v>256</v>
      </c>
      <c r="C381" s="187">
        <v>2811453</v>
      </c>
      <c r="D381" s="175"/>
      <c r="E381" s="175"/>
    </row>
    <row r="382" spans="1:5" ht="12.6" customHeight="1">
      <c r="A382" s="173" t="s">
        <v>444</v>
      </c>
      <c r="B382" s="172" t="s">
        <v>256</v>
      </c>
      <c r="C382" s="187">
        <v>405793</v>
      </c>
      <c r="D382" s="175"/>
      <c r="E382" s="175"/>
    </row>
    <row r="383" spans="1:5" ht="12.6" customHeight="1">
      <c r="A383" s="173" t="s">
        <v>445</v>
      </c>
      <c r="B383" s="172" t="s">
        <v>256</v>
      </c>
      <c r="C383" s="187">
        <v>3262460</v>
      </c>
      <c r="D383" s="175"/>
      <c r="E383" s="175"/>
    </row>
    <row r="384" spans="1:5" ht="12.6" customHeight="1">
      <c r="A384" s="173" t="s">
        <v>6</v>
      </c>
      <c r="B384" s="172" t="s">
        <v>256</v>
      </c>
      <c r="C384" s="187">
        <v>1698048</v>
      </c>
      <c r="D384" s="175"/>
      <c r="E384" s="175"/>
    </row>
    <row r="385" spans="1:6" ht="12.6" customHeight="1">
      <c r="A385" s="173" t="s">
        <v>446</v>
      </c>
      <c r="B385" s="172" t="s">
        <v>256</v>
      </c>
      <c r="C385" s="187">
        <v>157743</v>
      </c>
      <c r="D385" s="175"/>
      <c r="E385" s="175"/>
    </row>
    <row r="386" spans="1:6" ht="12.6" customHeight="1">
      <c r="A386" s="173" t="s">
        <v>447</v>
      </c>
      <c r="B386" s="172" t="s">
        <v>256</v>
      </c>
      <c r="C386" s="187">
        <v>183090</v>
      </c>
      <c r="D386" s="175"/>
      <c r="E386" s="175"/>
    </row>
    <row r="387" spans="1:6" ht="12.6" customHeight="1">
      <c r="A387" s="173" t="s">
        <v>448</v>
      </c>
      <c r="B387" s="172" t="s">
        <v>256</v>
      </c>
      <c r="C387" s="280">
        <v>398061</v>
      </c>
      <c r="D387" s="175"/>
      <c r="E387" s="175"/>
    </row>
    <row r="388" spans="1:6" ht="12.6" customHeight="1">
      <c r="A388" s="173" t="s">
        <v>449</v>
      </c>
      <c r="B388" s="172" t="s">
        <v>256</v>
      </c>
      <c r="C388" s="280">
        <v>119798</v>
      </c>
      <c r="D388" s="175"/>
      <c r="E388" s="175"/>
    </row>
    <row r="389" spans="1:6" ht="12.6" customHeight="1">
      <c r="A389" s="173" t="s">
        <v>451</v>
      </c>
      <c r="B389" s="172" t="s">
        <v>256</v>
      </c>
      <c r="C389" s="280">
        <v>918003</v>
      </c>
      <c r="D389" s="175"/>
      <c r="E389" s="175"/>
    </row>
    <row r="390" spans="1:6" ht="12.6" customHeight="1">
      <c r="A390" s="173" t="s">
        <v>452</v>
      </c>
      <c r="B390" s="175"/>
      <c r="C390" s="189"/>
      <c r="D390" s="175">
        <f>SUM(C378:C389)</f>
        <v>27074662</v>
      </c>
      <c r="E390" s="175"/>
    </row>
    <row r="391" spans="1:6" ht="12.6" customHeight="1">
      <c r="A391" s="173" t="s">
        <v>453</v>
      </c>
      <c r="B391" s="175"/>
      <c r="C391" s="189"/>
      <c r="D391" s="175">
        <f>D373-D390</f>
        <v>715994</v>
      </c>
      <c r="E391" s="175"/>
    </row>
    <row r="392" spans="1:6" ht="12.6" customHeight="1">
      <c r="A392" s="173" t="s">
        <v>454</v>
      </c>
      <c r="B392" s="172" t="s">
        <v>256</v>
      </c>
      <c r="C392" s="187">
        <v>239874</v>
      </c>
      <c r="D392" s="175"/>
      <c r="E392" s="175"/>
    </row>
    <row r="393" spans="1:6" ht="12.6" customHeight="1">
      <c r="A393" s="173" t="s">
        <v>455</v>
      </c>
      <c r="B393" s="175"/>
      <c r="C393" s="189"/>
      <c r="D393" s="193">
        <f>D391+C392</f>
        <v>955868</v>
      </c>
      <c r="E393" s="175"/>
      <c r="F393" s="195"/>
    </row>
    <row r="394" spans="1:6" ht="12.6" customHeight="1">
      <c r="A394" s="173" t="s">
        <v>456</v>
      </c>
      <c r="B394" s="172" t="s">
        <v>256</v>
      </c>
      <c r="C394" s="187"/>
      <c r="D394" s="175"/>
      <c r="E394" s="175"/>
    </row>
    <row r="395" spans="1:6" ht="12.6" customHeight="1">
      <c r="A395" s="173" t="s">
        <v>457</v>
      </c>
      <c r="B395" s="172" t="s">
        <v>256</v>
      </c>
      <c r="C395" s="187"/>
      <c r="D395" s="175"/>
      <c r="E395" s="175"/>
    </row>
    <row r="396" spans="1:6" ht="12.6" customHeight="1">
      <c r="A396" s="173" t="s">
        <v>458</v>
      </c>
      <c r="B396" s="175"/>
      <c r="C396" s="189"/>
      <c r="D396" s="175">
        <f>D393+C394-C395</f>
        <v>955868</v>
      </c>
      <c r="E396" s="175"/>
    </row>
    <row r="397" spans="1:6" ht="13.5" customHeight="1">
      <c r="A397" s="179"/>
      <c r="B397" s="179"/>
    </row>
    <row r="398" spans="1:6" ht="12.6" customHeight="1">
      <c r="A398" s="179"/>
      <c r="B398" s="179"/>
    </row>
    <row r="399" spans="1:6" ht="12.6" customHeight="1">
      <c r="A399" s="179"/>
      <c r="B399" s="179"/>
    </row>
    <row r="400" spans="1:6" ht="12" customHeight="1">
      <c r="A400" s="179"/>
      <c r="B400" s="179"/>
    </row>
    <row r="401" spans="1:5" ht="12" customHeight="1">
      <c r="A401" s="179"/>
      <c r="B401" s="179"/>
    </row>
    <row r="402" spans="1:5" ht="12" customHeight="1">
      <c r="A402" s="179"/>
      <c r="B402" s="179"/>
    </row>
    <row r="403" spans="1:5" ht="12" customHeight="1">
      <c r="A403" s="179"/>
      <c r="B403" s="179"/>
    </row>
    <row r="404" spans="1:5" ht="12" customHeight="1">
      <c r="A404" s="179"/>
      <c r="B404" s="179"/>
    </row>
    <row r="405" spans="1:5" ht="12.6" customHeight="1">
      <c r="A405" s="179"/>
      <c r="B405" s="179"/>
    </row>
    <row r="406" spans="1:5" ht="12.6" customHeight="1">
      <c r="A406" s="179"/>
      <c r="B406" s="179"/>
    </row>
    <row r="407" spans="1:5" ht="12.6" customHeight="1">
      <c r="A407" s="179"/>
      <c r="B407" s="179"/>
    </row>
    <row r="408" spans="1:5" ht="12.6" customHeight="1">
      <c r="A408" s="179"/>
      <c r="B408" s="179"/>
    </row>
    <row r="409" spans="1:5" ht="12.6" customHeight="1">
      <c r="A409" s="179"/>
      <c r="B409" s="179"/>
    </row>
    <row r="410" spans="1:5" ht="12.6" customHeight="1">
      <c r="A410" s="179"/>
      <c r="B410" s="179"/>
    </row>
    <row r="411" spans="1:5" ht="12.6" customHeight="1">
      <c r="A411" s="179"/>
      <c r="B411" s="179"/>
      <c r="C411" s="181" t="s">
        <v>459</v>
      </c>
      <c r="D411" s="179"/>
      <c r="E411" s="245"/>
    </row>
    <row r="412" spans="1:5" ht="12.6" customHeight="1">
      <c r="A412" s="179" t="str">
        <f>C84&amp;"   "&amp;"H-"&amp;FIXED(C83,0,TRUE)&amp;"     FYE "&amp;C82</f>
        <v>Pacific County Public Healthcare Services District No. 3   H-0     FYE 12/31/2018</v>
      </c>
      <c r="B412" s="179"/>
      <c r="C412" s="179"/>
      <c r="D412" s="179"/>
      <c r="E412" s="245"/>
    </row>
    <row r="413" spans="1:5" ht="12.6" customHeight="1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>
      <c r="A414" s="179" t="s">
        <v>463</v>
      </c>
      <c r="B414" s="179">
        <f>C111</f>
        <v>1089</v>
      </c>
      <c r="C414" s="192">
        <f>E138</f>
        <v>1089</v>
      </c>
      <c r="D414" s="179"/>
    </row>
    <row r="415" spans="1:5" ht="12.6" customHeight="1">
      <c r="A415" s="179" t="s">
        <v>464</v>
      </c>
      <c r="B415" s="179">
        <f>D111</f>
        <v>1089</v>
      </c>
      <c r="C415" s="179">
        <f>E139</f>
        <v>1089</v>
      </c>
      <c r="D415" s="192">
        <f>SUM(C59:H59)+N59</f>
        <v>1089</v>
      </c>
    </row>
    <row r="416" spans="1:5" ht="12.6" customHeight="1">
      <c r="A416" s="179"/>
      <c r="B416" s="179"/>
      <c r="C416" s="192"/>
      <c r="D416" s="179"/>
    </row>
    <row r="417" spans="1:7" ht="12.6" customHeight="1">
      <c r="A417" s="179" t="s">
        <v>465</v>
      </c>
      <c r="B417" s="179">
        <f>C112</f>
        <v>0</v>
      </c>
      <c r="C417" s="192">
        <f>E144</f>
        <v>0</v>
      </c>
      <c r="D417" s="179"/>
    </row>
    <row r="418" spans="1:7" ht="12.6" customHeight="1">
      <c r="A418" s="179" t="s">
        <v>466</v>
      </c>
      <c r="B418" s="179">
        <f>D112</f>
        <v>532</v>
      </c>
      <c r="C418" s="179">
        <f>E145</f>
        <v>532</v>
      </c>
      <c r="D418" s="179">
        <f>K59+L59</f>
        <v>532</v>
      </c>
    </row>
    <row r="419" spans="1:7" ht="12.6" customHeight="1">
      <c r="A419" s="179"/>
      <c r="B419" s="179"/>
      <c r="C419" s="192"/>
      <c r="D419" s="179"/>
    </row>
    <row r="420" spans="1:7" ht="12.6" customHeight="1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>
      <c r="A422" s="199"/>
      <c r="B422" s="199"/>
      <c r="C422" s="181"/>
      <c r="D422" s="179"/>
    </row>
    <row r="423" spans="1:7" ht="12.6" customHeight="1">
      <c r="A423" s="180" t="s">
        <v>469</v>
      </c>
      <c r="B423" s="180">
        <f>C114</f>
        <v>0</v>
      </c>
    </row>
    <row r="424" spans="1:7" ht="12.6" customHeight="1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>
      <c r="A425" s="199"/>
      <c r="B425" s="199"/>
      <c r="C425" s="199"/>
      <c r="D425" s="199"/>
      <c r="F425" s="199"/>
      <c r="G425" s="199"/>
    </row>
    <row r="426" spans="1:7" ht="12.6" customHeight="1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>
      <c r="A427" s="179" t="s">
        <v>473</v>
      </c>
      <c r="B427" s="179">
        <f t="shared" ref="B427:B437" si="12">C378</f>
        <v>11783350</v>
      </c>
      <c r="C427" s="179">
        <f t="shared" ref="C427:C434" si="13">CE61</f>
        <v>11783350</v>
      </c>
      <c r="D427" s="179"/>
    </row>
    <row r="428" spans="1:7" ht="12.6" customHeight="1">
      <c r="A428" s="179" t="s">
        <v>3</v>
      </c>
      <c r="B428" s="179">
        <f t="shared" si="12"/>
        <v>3192735</v>
      </c>
      <c r="C428" s="179">
        <f t="shared" si="13"/>
        <v>3192738</v>
      </c>
      <c r="D428" s="179">
        <f>D173</f>
        <v>3192735</v>
      </c>
    </row>
    <row r="429" spans="1:7" ht="12.6" customHeight="1">
      <c r="A429" s="179" t="s">
        <v>236</v>
      </c>
      <c r="B429" s="179">
        <f t="shared" si="12"/>
        <v>2144128</v>
      </c>
      <c r="C429" s="179">
        <f t="shared" si="13"/>
        <v>2144128</v>
      </c>
      <c r="D429" s="179"/>
    </row>
    <row r="430" spans="1:7" ht="12.6" customHeight="1">
      <c r="A430" s="179" t="s">
        <v>237</v>
      </c>
      <c r="B430" s="179">
        <f t="shared" si="12"/>
        <v>2811453</v>
      </c>
      <c r="C430" s="179">
        <f t="shared" si="13"/>
        <v>2811453</v>
      </c>
      <c r="D430" s="179"/>
    </row>
    <row r="431" spans="1:7" ht="12.6" customHeight="1">
      <c r="A431" s="179" t="s">
        <v>444</v>
      </c>
      <c r="B431" s="179">
        <f t="shared" si="12"/>
        <v>405793</v>
      </c>
      <c r="C431" s="179">
        <f t="shared" si="13"/>
        <v>405793</v>
      </c>
      <c r="D431" s="179"/>
    </row>
    <row r="432" spans="1:7" ht="12.6" customHeight="1">
      <c r="A432" s="179" t="s">
        <v>445</v>
      </c>
      <c r="B432" s="179">
        <f t="shared" si="12"/>
        <v>3262460</v>
      </c>
      <c r="C432" s="179">
        <f t="shared" si="13"/>
        <v>3262460</v>
      </c>
      <c r="D432" s="179"/>
    </row>
    <row r="433" spans="1:7" ht="12.6" customHeight="1">
      <c r="A433" s="179" t="s">
        <v>6</v>
      </c>
      <c r="B433" s="179">
        <f t="shared" si="12"/>
        <v>1698048</v>
      </c>
      <c r="C433" s="179">
        <f t="shared" si="13"/>
        <v>1698047</v>
      </c>
      <c r="D433" s="179">
        <f>C217</f>
        <v>1698048</v>
      </c>
    </row>
    <row r="434" spans="1:7" ht="12.6" customHeight="1">
      <c r="A434" s="179" t="s">
        <v>474</v>
      </c>
      <c r="B434" s="179">
        <f t="shared" si="12"/>
        <v>157743</v>
      </c>
      <c r="C434" s="179">
        <f t="shared" si="13"/>
        <v>157743</v>
      </c>
      <c r="D434" s="179">
        <f>D177</f>
        <v>157743</v>
      </c>
    </row>
    <row r="435" spans="1:7" ht="12.6" customHeight="1">
      <c r="A435" s="179" t="s">
        <v>447</v>
      </c>
      <c r="B435" s="179">
        <f t="shared" si="12"/>
        <v>183090</v>
      </c>
      <c r="C435" s="179"/>
      <c r="D435" s="179">
        <f>D181</f>
        <v>183090</v>
      </c>
    </row>
    <row r="436" spans="1:7" ht="12.6" customHeight="1">
      <c r="A436" s="179" t="s">
        <v>475</v>
      </c>
      <c r="B436" s="179">
        <f t="shared" si="12"/>
        <v>398061</v>
      </c>
      <c r="C436" s="179"/>
      <c r="D436" s="179">
        <f>D186</f>
        <v>398061</v>
      </c>
    </row>
    <row r="437" spans="1:7" ht="12.6" customHeight="1">
      <c r="A437" s="192" t="s">
        <v>449</v>
      </c>
      <c r="B437" s="192">
        <f t="shared" si="12"/>
        <v>119798</v>
      </c>
      <c r="C437" s="192"/>
      <c r="D437" s="192">
        <f>D190</f>
        <v>119798</v>
      </c>
    </row>
    <row r="438" spans="1:7" ht="12.6" customHeight="1">
      <c r="A438" s="192" t="s">
        <v>476</v>
      </c>
      <c r="B438" s="192">
        <f>C386+C387+C388</f>
        <v>700949</v>
      </c>
      <c r="C438" s="192">
        <f>CD69</f>
        <v>679483</v>
      </c>
      <c r="D438" s="192">
        <f>D181+D186+D190</f>
        <v>700949</v>
      </c>
    </row>
    <row r="439" spans="1:7" ht="12.6" customHeight="1">
      <c r="A439" s="179" t="s">
        <v>451</v>
      </c>
      <c r="B439" s="192">
        <f>C389</f>
        <v>918003</v>
      </c>
      <c r="C439" s="192">
        <f>SUM(C69:CC69)</f>
        <v>939469</v>
      </c>
      <c r="D439" s="179"/>
    </row>
    <row r="440" spans="1:7" ht="12.6" customHeight="1">
      <c r="A440" s="179" t="s">
        <v>477</v>
      </c>
      <c r="B440" s="192">
        <f>B438+B439</f>
        <v>1618952</v>
      </c>
      <c r="C440" s="192">
        <f>CE69</f>
        <v>1618952</v>
      </c>
      <c r="D440" s="179"/>
    </row>
    <row r="441" spans="1:7" ht="12.6" customHeight="1">
      <c r="A441" s="179" t="s">
        <v>478</v>
      </c>
      <c r="B441" s="179">
        <f>D390</f>
        <v>27074662</v>
      </c>
      <c r="C441" s="179">
        <f>SUM(C427:C437)+C440</f>
        <v>27074664</v>
      </c>
      <c r="D441" s="179"/>
    </row>
    <row r="442" spans="1:7" ht="12.6" customHeight="1">
      <c r="A442" s="199"/>
      <c r="B442" s="199"/>
      <c r="C442" s="199"/>
      <c r="D442" s="199"/>
      <c r="F442" s="199"/>
      <c r="G442" s="199"/>
    </row>
    <row r="443" spans="1:7" ht="12.6" customHeight="1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>
      <c r="A444" s="179" t="s">
        <v>1257</v>
      </c>
      <c r="B444" s="179">
        <f>D221</f>
        <v>1245144</v>
      </c>
      <c r="C444" s="179">
        <f>C363</f>
        <v>1245144</v>
      </c>
      <c r="D444" s="179"/>
    </row>
    <row r="445" spans="1:7" ht="12.6" customHeight="1">
      <c r="A445" s="179" t="s">
        <v>343</v>
      </c>
      <c r="B445" s="179">
        <f>D229</f>
        <v>22292051</v>
      </c>
      <c r="C445" s="179">
        <f>C364</f>
        <v>22292051</v>
      </c>
      <c r="D445" s="179"/>
    </row>
    <row r="446" spans="1:7" ht="12.6" customHeight="1">
      <c r="A446" s="179" t="s">
        <v>351</v>
      </c>
      <c r="B446" s="179">
        <f>D236</f>
        <v>99125</v>
      </c>
      <c r="C446" s="179">
        <f>C365</f>
        <v>99125</v>
      </c>
      <c r="D446" s="179"/>
    </row>
    <row r="447" spans="1:7" ht="12.6" customHeight="1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>
      <c r="A448" s="179" t="s">
        <v>358</v>
      </c>
      <c r="B448" s="179">
        <f>D242</f>
        <v>23636320</v>
      </c>
      <c r="C448" s="179">
        <f>D367</f>
        <v>23636320</v>
      </c>
      <c r="D448" s="179"/>
    </row>
    <row r="449" spans="1:7" ht="12.6" customHeight="1">
      <c r="A449" s="199"/>
      <c r="B449" s="199"/>
      <c r="C449" s="199"/>
      <c r="D449" s="199"/>
      <c r="F449" s="199"/>
      <c r="G449" s="199"/>
    </row>
    <row r="450" spans="1:7" ht="12.6" customHeight="1">
      <c r="A450" s="180" t="s">
        <v>481</v>
      </c>
      <c r="B450" s="181" t="s">
        <v>482</v>
      </c>
      <c r="C450" s="199"/>
      <c r="D450" s="199"/>
      <c r="F450" s="199"/>
      <c r="G450" s="199"/>
    </row>
    <row r="451" spans="1:7" ht="12.6" customHeight="1">
      <c r="B451" s="181" t="s">
        <v>483</v>
      </c>
    </row>
    <row r="452" spans="1:7" ht="12.6" customHeight="1">
      <c r="B452" s="181" t="s">
        <v>472</v>
      </c>
    </row>
    <row r="453" spans="1:7" ht="12.6" customHeight="1">
      <c r="A453" s="197" t="s">
        <v>484</v>
      </c>
      <c r="B453" s="180">
        <f>C231</f>
        <v>0</v>
      </c>
    </row>
    <row r="454" spans="1:7" ht="12.6" customHeight="1">
      <c r="A454" s="179" t="s">
        <v>168</v>
      </c>
      <c r="B454" s="179">
        <f>C233</f>
        <v>15429</v>
      </c>
      <c r="C454" s="179"/>
      <c r="D454" s="179"/>
    </row>
    <row r="455" spans="1:7" ht="12.6" customHeight="1">
      <c r="A455" s="179" t="s">
        <v>131</v>
      </c>
      <c r="B455" s="179">
        <f>C234</f>
        <v>83696</v>
      </c>
      <c r="C455" s="179"/>
      <c r="D455" s="179"/>
    </row>
    <row r="456" spans="1:7" ht="12.6" customHeight="1">
      <c r="A456" s="199"/>
      <c r="B456" s="199"/>
      <c r="C456" s="199"/>
      <c r="D456" s="199"/>
      <c r="F456" s="199"/>
      <c r="G456" s="199"/>
    </row>
    <row r="457" spans="1:7" ht="12.6" customHeight="1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>
      <c r="A458" s="179" t="s">
        <v>487</v>
      </c>
      <c r="B458" s="192">
        <f>C370</f>
        <v>910422</v>
      </c>
      <c r="C458" s="192">
        <f>CE70</f>
        <v>1150296</v>
      </c>
      <c r="D458" s="192"/>
    </row>
    <row r="459" spans="1:7" ht="12.6" customHeight="1">
      <c r="A459" s="179" t="s">
        <v>244</v>
      </c>
      <c r="B459" s="192">
        <f>C371</f>
        <v>1949816</v>
      </c>
      <c r="C459" s="192">
        <f>CE72</f>
        <v>1949816</v>
      </c>
      <c r="D459" s="192"/>
    </row>
    <row r="460" spans="1:7" ht="12.6" customHeight="1">
      <c r="A460" s="199"/>
      <c r="B460" s="199"/>
      <c r="C460" s="199"/>
      <c r="D460" s="199"/>
      <c r="F460" s="199"/>
      <c r="G460" s="199"/>
    </row>
    <row r="461" spans="1:7" ht="12.6" customHeight="1">
      <c r="A461" s="179" t="s">
        <v>488</v>
      </c>
      <c r="B461" s="181"/>
      <c r="C461" s="181"/>
      <c r="D461" s="181" t="s">
        <v>1245</v>
      </c>
    </row>
    <row r="462" spans="1:7" ht="12.6" customHeight="1">
      <c r="B462" s="181" t="s">
        <v>471</v>
      </c>
      <c r="C462" s="181" t="s">
        <v>486</v>
      </c>
      <c r="D462" s="181" t="s">
        <v>490</v>
      </c>
    </row>
    <row r="463" spans="1:7" ht="12.6" customHeight="1">
      <c r="A463" s="179" t="s">
        <v>245</v>
      </c>
      <c r="B463" s="192">
        <f>C359</f>
        <v>7755069</v>
      </c>
      <c r="C463" s="192">
        <f>CE73</f>
        <v>7755069</v>
      </c>
      <c r="D463" s="192">
        <f>E141+E147+E153</f>
        <v>7755069</v>
      </c>
    </row>
    <row r="464" spans="1:7" ht="12.6" customHeight="1">
      <c r="A464" s="179" t="s">
        <v>246</v>
      </c>
      <c r="B464" s="192">
        <f>C360</f>
        <v>40811669</v>
      </c>
      <c r="C464" s="192">
        <f>CE74</f>
        <v>40811669</v>
      </c>
      <c r="D464" s="192">
        <f>E142+E148+E154</f>
        <v>40811669</v>
      </c>
    </row>
    <row r="465" spans="1:7" ht="12.6" customHeight="1">
      <c r="A465" s="179" t="s">
        <v>247</v>
      </c>
      <c r="B465" s="192">
        <f>D361</f>
        <v>48566738</v>
      </c>
      <c r="C465" s="192">
        <f>CE75</f>
        <v>48566738</v>
      </c>
      <c r="D465" s="192">
        <f>D463+D464</f>
        <v>48566738</v>
      </c>
    </row>
    <row r="466" spans="1:7" ht="12.6" customHeight="1">
      <c r="A466" s="199"/>
      <c r="B466" s="199"/>
      <c r="C466" s="199"/>
      <c r="D466" s="199"/>
      <c r="F466" s="199"/>
      <c r="G466" s="199"/>
    </row>
    <row r="467" spans="1:7" ht="12.6" customHeight="1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>
      <c r="A468" s="179" t="s">
        <v>332</v>
      </c>
      <c r="B468" s="179">
        <f t="shared" ref="B468:B475" si="14">C267</f>
        <v>472509</v>
      </c>
      <c r="C468" s="179">
        <f>E195</f>
        <v>472509</v>
      </c>
      <c r="D468" s="179"/>
    </row>
    <row r="469" spans="1:7" ht="12.6" customHeight="1">
      <c r="A469" s="179" t="s">
        <v>333</v>
      </c>
      <c r="B469" s="179">
        <f t="shared" si="14"/>
        <v>160430</v>
      </c>
      <c r="C469" s="179">
        <f>E196</f>
        <v>160430</v>
      </c>
      <c r="D469" s="179"/>
    </row>
    <row r="470" spans="1:7" ht="12.6" customHeight="1">
      <c r="A470" s="179" t="s">
        <v>334</v>
      </c>
      <c r="B470" s="179">
        <f t="shared" si="14"/>
        <v>13267774</v>
      </c>
      <c r="C470" s="179">
        <f>E197</f>
        <v>13267774</v>
      </c>
      <c r="D470" s="179"/>
    </row>
    <row r="471" spans="1:7" ht="12.6" customHeight="1">
      <c r="A471" s="179" t="s">
        <v>494</v>
      </c>
      <c r="B471" s="179">
        <f t="shared" si="14"/>
        <v>144609</v>
      </c>
      <c r="C471" s="179">
        <f>E198</f>
        <v>144609</v>
      </c>
      <c r="D471" s="179"/>
    </row>
    <row r="472" spans="1:7" ht="12.6" customHeight="1">
      <c r="A472" s="179" t="s">
        <v>377</v>
      </c>
      <c r="B472" s="179">
        <f t="shared" si="14"/>
        <v>3803538</v>
      </c>
      <c r="C472" s="179">
        <f>E199</f>
        <v>3741475</v>
      </c>
      <c r="D472" s="179"/>
    </row>
    <row r="473" spans="1:7" ht="12.6" customHeight="1">
      <c r="A473" s="179" t="s">
        <v>495</v>
      </c>
      <c r="B473" s="179">
        <f t="shared" si="14"/>
        <v>8180969</v>
      </c>
      <c r="C473" s="179">
        <f>SUM(E200:E201)</f>
        <v>8243032</v>
      </c>
      <c r="D473" s="179"/>
    </row>
    <row r="474" spans="1:7" ht="12.6" customHeight="1">
      <c r="A474" s="179" t="s">
        <v>339</v>
      </c>
      <c r="B474" s="179">
        <f t="shared" si="14"/>
        <v>62063</v>
      </c>
      <c r="C474" s="179">
        <f>E202</f>
        <v>62063</v>
      </c>
      <c r="D474" s="179"/>
    </row>
    <row r="475" spans="1:7" ht="12.6" customHeight="1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>
      <c r="A476" s="179" t="s">
        <v>203</v>
      </c>
      <c r="B476" s="179">
        <f>D275</f>
        <v>26091892</v>
      </c>
      <c r="C476" s="179">
        <f>E204</f>
        <v>26091892</v>
      </c>
      <c r="D476" s="179"/>
    </row>
    <row r="477" spans="1:7" ht="12.6" customHeight="1">
      <c r="A477" s="179"/>
      <c r="B477" s="179"/>
      <c r="C477" s="179"/>
      <c r="D477" s="179"/>
    </row>
    <row r="478" spans="1:7" ht="12.6" customHeight="1">
      <c r="A478" s="179" t="s">
        <v>496</v>
      </c>
      <c r="B478" s="179">
        <f>C276</f>
        <v>19958554</v>
      </c>
      <c r="C478" s="179">
        <f>E217</f>
        <v>19958554</v>
      </c>
      <c r="D478" s="179"/>
    </row>
    <row r="480" spans="1:7" ht="12.6" customHeight="1">
      <c r="A480" s="180" t="s">
        <v>497</v>
      </c>
    </row>
    <row r="481" spans="1:12" ht="12.6" customHeight="1">
      <c r="A481" s="180" t="s">
        <v>498</v>
      </c>
      <c r="C481" s="180">
        <f>D341</f>
        <v>18656627</v>
      </c>
    </row>
    <row r="482" spans="1:12" ht="12.6" customHeight="1">
      <c r="A482" s="180" t="s">
        <v>499</v>
      </c>
      <c r="C482" s="180">
        <f>D339</f>
        <v>18656627</v>
      </c>
    </row>
    <row r="485" spans="1:12" ht="12.6" customHeight="1">
      <c r="A485" s="197" t="s">
        <v>500</v>
      </c>
    </row>
    <row r="486" spans="1:12" ht="12.6" customHeight="1">
      <c r="A486" s="197" t="s">
        <v>501</v>
      </c>
    </row>
    <row r="487" spans="1:12" ht="12.6" customHeight="1">
      <c r="A487" s="197" t="s">
        <v>502</v>
      </c>
    </row>
    <row r="488" spans="1:12" ht="12.6" customHeight="1">
      <c r="A488" s="197"/>
    </row>
    <row r="489" spans="1:12" ht="12.6" customHeight="1">
      <c r="A489" s="196" t="s">
        <v>503</v>
      </c>
    </row>
    <row r="490" spans="1:12" ht="12.6" customHeight="1">
      <c r="A490" s="197" t="s">
        <v>504</v>
      </c>
    </row>
    <row r="491" spans="1:12" ht="12.6" customHeight="1">
      <c r="A491" s="197"/>
    </row>
    <row r="493" spans="1:12" ht="12.6" customHeight="1">
      <c r="A493" s="180" t="str">
        <f>C83</f>
        <v>079</v>
      </c>
      <c r="B493" s="246" t="str">
        <f>RIGHT('Prior Year'!C83,4)</f>
        <v>079</v>
      </c>
      <c r="C493" s="246" t="str">
        <f>RIGHT(C82,4)</f>
        <v>2018</v>
      </c>
      <c r="D493" s="246" t="str">
        <f>RIGHT('Prior Year'!C83,4)</f>
        <v>079</v>
      </c>
      <c r="E493" s="246" t="str">
        <f>RIGHT(C82,4)</f>
        <v>2018</v>
      </c>
      <c r="F493" s="246" t="str">
        <f>RIGHT('Prior Year'!C83,4)</f>
        <v>079</v>
      </c>
      <c r="G493" s="246" t="str">
        <f>RIGHT(C82,4)</f>
        <v>2018</v>
      </c>
      <c r="H493" s="246"/>
      <c r="K493" s="246"/>
      <c r="L493" s="246"/>
    </row>
    <row r="494" spans="1:12" ht="12.6" customHeight="1">
      <c r="A494" s="196"/>
      <c r="B494" s="181" t="s">
        <v>505</v>
      </c>
      <c r="C494" s="181" t="s">
        <v>505</v>
      </c>
      <c r="D494" s="247" t="s">
        <v>506</v>
      </c>
      <c r="E494" s="247" t="s">
        <v>506</v>
      </c>
      <c r="F494" s="246" t="s">
        <v>507</v>
      </c>
      <c r="G494" s="246" t="s">
        <v>507</v>
      </c>
      <c r="H494" s="246" t="s">
        <v>508</v>
      </c>
      <c r="K494" s="246"/>
      <c r="L494" s="246"/>
    </row>
    <row r="495" spans="1:12" ht="12.6" customHeight="1">
      <c r="B495" s="181" t="s">
        <v>303</v>
      </c>
      <c r="C495" s="181" t="s">
        <v>303</v>
      </c>
      <c r="D495" s="181" t="s">
        <v>509</v>
      </c>
      <c r="E495" s="181" t="s">
        <v>509</v>
      </c>
      <c r="F495" s="246" t="s">
        <v>510</v>
      </c>
      <c r="G495" s="246" t="s">
        <v>510</v>
      </c>
      <c r="H495" s="246" t="s">
        <v>511</v>
      </c>
      <c r="K495" s="246"/>
      <c r="L495" s="246"/>
    </row>
    <row r="496" spans="1:12" ht="12.6" customHeight="1">
      <c r="A496" s="180" t="s">
        <v>512</v>
      </c>
      <c r="B496" s="225">
        <f>'Prior Year'!C71</f>
        <v>0</v>
      </c>
      <c r="C496" s="225">
        <f>C71</f>
        <v>0</v>
      </c>
      <c r="D496" s="225">
        <f>'Prior Year'!C59</f>
        <v>0</v>
      </c>
      <c r="E496" s="180">
        <f>C59</f>
        <v>0</v>
      </c>
      <c r="F496" s="248" t="str">
        <f t="shared" ref="F496:G511" si="15">IF(B496=0,"",IF(D496=0,"",B496/D496))</f>
        <v/>
      </c>
      <c r="G496" s="249" t="str">
        <f t="shared" si="15"/>
        <v/>
      </c>
      <c r="H496" s="250" t="str">
        <f>IF(B496=0,"",IF(C496=0,"",IF(D496=0,"",IF(E496=0,"",IF(G496/F496-1&lt;-0.25,G496/F496-1,IF(G496/F496-1&gt;0.25,G496/F496-1,""))))))</f>
        <v/>
      </c>
      <c r="I496" s="252"/>
      <c r="K496" s="246"/>
      <c r="L496" s="246"/>
    </row>
    <row r="497" spans="1:12" ht="12.6" customHeight="1">
      <c r="A497" s="180" t="s">
        <v>513</v>
      </c>
      <c r="B497" s="225">
        <f>'Prior Year'!D71</f>
        <v>0</v>
      </c>
      <c r="C497" s="225">
        <f>D71</f>
        <v>0</v>
      </c>
      <c r="D497" s="225">
        <f>'Prior Year'!D59</f>
        <v>0</v>
      </c>
      <c r="E497" s="180">
        <f>D59</f>
        <v>0</v>
      </c>
      <c r="F497" s="248" t="str">
        <f t="shared" si="15"/>
        <v/>
      </c>
      <c r="G497" s="248" t="str">
        <f t="shared" si="15"/>
        <v/>
      </c>
      <c r="H497" s="250" t="str">
        <f t="shared" ref="H497:H550" si="16">IF(B497=0,"",IF(C497=0,"",IF(D497=0,"",IF(E497=0,"",IF(G497/F497-1&lt;-0.25,G497/F497-1,IF(G497/F497-1&gt;0.25,G497/F497-1,""))))))</f>
        <v/>
      </c>
      <c r="I497" s="252"/>
      <c r="K497" s="246"/>
      <c r="L497" s="246"/>
    </row>
    <row r="498" spans="1:12" ht="12.6" customHeight="1">
      <c r="A498" s="180" t="s">
        <v>514</v>
      </c>
      <c r="B498" s="225">
        <f>'Prior Year'!E71</f>
        <v>2075640.986778846</v>
      </c>
      <c r="C498" s="225">
        <f>E71</f>
        <v>1954490.0536705737</v>
      </c>
      <c r="D498" s="225">
        <f>'Prior Year'!E59</f>
        <v>1130</v>
      </c>
      <c r="E498" s="180">
        <f>E59</f>
        <v>1089</v>
      </c>
      <c r="F498" s="248">
        <f t="shared" si="15"/>
        <v>1836.8504307777398</v>
      </c>
      <c r="G498" s="248">
        <f t="shared" si="15"/>
        <v>1794.7567067682037</v>
      </c>
      <c r="H498" s="250" t="str">
        <f t="shared" si="16"/>
        <v/>
      </c>
      <c r="I498" s="252"/>
      <c r="K498" s="246"/>
      <c r="L498" s="246"/>
    </row>
    <row r="499" spans="1:12" ht="12.6" customHeight="1">
      <c r="A499" s="180" t="s">
        <v>515</v>
      </c>
      <c r="B499" s="225">
        <f>'Prior Year'!F71</f>
        <v>0</v>
      </c>
      <c r="C499" s="225">
        <f>F71</f>
        <v>0</v>
      </c>
      <c r="D499" s="225">
        <f>'Prior Year'!F59</f>
        <v>0</v>
      </c>
      <c r="E499" s="180">
        <f>F59</f>
        <v>0</v>
      </c>
      <c r="F499" s="248" t="str">
        <f t="shared" si="15"/>
        <v/>
      </c>
      <c r="G499" s="248" t="str">
        <f t="shared" si="15"/>
        <v/>
      </c>
      <c r="H499" s="250" t="str">
        <f t="shared" si="16"/>
        <v/>
      </c>
      <c r="I499" s="252"/>
      <c r="K499" s="246"/>
      <c r="L499" s="246"/>
    </row>
    <row r="500" spans="1:12" ht="12.6" customHeight="1">
      <c r="A500" s="180" t="s">
        <v>516</v>
      </c>
      <c r="B500" s="225">
        <f>'Prior Year'!G71</f>
        <v>0</v>
      </c>
      <c r="C500" s="225">
        <f>G71</f>
        <v>0</v>
      </c>
      <c r="D500" s="225">
        <f>'Prior Year'!G59</f>
        <v>0</v>
      </c>
      <c r="E500" s="180">
        <f>G59</f>
        <v>0</v>
      </c>
      <c r="F500" s="248" t="str">
        <f t="shared" si="15"/>
        <v/>
      </c>
      <c r="G500" s="248" t="str">
        <f t="shared" si="15"/>
        <v/>
      </c>
      <c r="H500" s="250" t="str">
        <f t="shared" si="16"/>
        <v/>
      </c>
      <c r="I500" s="252"/>
      <c r="K500" s="246"/>
      <c r="L500" s="246"/>
    </row>
    <row r="501" spans="1:12" ht="12.6" customHeight="1">
      <c r="A501" s="180" t="s">
        <v>517</v>
      </c>
      <c r="B501" s="225">
        <f>'Prior Year'!H71</f>
        <v>0</v>
      </c>
      <c r="C501" s="225">
        <f>H71</f>
        <v>0</v>
      </c>
      <c r="D501" s="225">
        <f>'Prior Year'!H59</f>
        <v>0</v>
      </c>
      <c r="E501" s="180">
        <f>H59</f>
        <v>0</v>
      </c>
      <c r="F501" s="248" t="str">
        <f t="shared" si="15"/>
        <v/>
      </c>
      <c r="G501" s="248" t="str">
        <f t="shared" si="15"/>
        <v/>
      </c>
      <c r="H501" s="250" t="str">
        <f t="shared" si="16"/>
        <v/>
      </c>
      <c r="I501" s="252"/>
      <c r="K501" s="246"/>
      <c r="L501" s="246"/>
    </row>
    <row r="502" spans="1:12" ht="12.6" customHeight="1">
      <c r="A502" s="180" t="s">
        <v>518</v>
      </c>
      <c r="B502" s="225">
        <f>'Prior Year'!I71</f>
        <v>0</v>
      </c>
      <c r="C502" s="225">
        <f>I71</f>
        <v>0</v>
      </c>
      <c r="D502" s="225">
        <f>'Prior Year'!I59</f>
        <v>0</v>
      </c>
      <c r="E502" s="180">
        <f>I59</f>
        <v>0</v>
      </c>
      <c r="F502" s="248" t="str">
        <f t="shared" si="15"/>
        <v/>
      </c>
      <c r="G502" s="248" t="str">
        <f t="shared" si="15"/>
        <v/>
      </c>
      <c r="H502" s="250" t="str">
        <f t="shared" si="16"/>
        <v/>
      </c>
      <c r="I502" s="252"/>
      <c r="K502" s="246"/>
      <c r="L502" s="246"/>
    </row>
    <row r="503" spans="1:12" ht="12.6" customHeight="1">
      <c r="A503" s="180" t="s">
        <v>519</v>
      </c>
      <c r="B503" s="225">
        <f>'Prior Year'!J71</f>
        <v>0</v>
      </c>
      <c r="C503" s="225">
        <f>J71</f>
        <v>0</v>
      </c>
      <c r="D503" s="225">
        <f>'Prior Year'!J59</f>
        <v>0</v>
      </c>
      <c r="E503" s="180">
        <f>J59</f>
        <v>0</v>
      </c>
      <c r="F503" s="248" t="str">
        <f t="shared" si="15"/>
        <v/>
      </c>
      <c r="G503" s="248" t="str">
        <f t="shared" si="15"/>
        <v/>
      </c>
      <c r="H503" s="250" t="str">
        <f t="shared" si="16"/>
        <v/>
      </c>
      <c r="I503" s="252"/>
      <c r="K503" s="246"/>
      <c r="L503" s="246"/>
    </row>
    <row r="504" spans="1:12" ht="12.6" customHeight="1">
      <c r="A504" s="180" t="s">
        <v>520</v>
      </c>
      <c r="B504" s="225">
        <f>'Prior Year'!K71</f>
        <v>0</v>
      </c>
      <c r="C504" s="225">
        <f>K71</f>
        <v>0</v>
      </c>
      <c r="D504" s="225">
        <f>'Prior Year'!K59</f>
        <v>0</v>
      </c>
      <c r="E504" s="180">
        <f>K59</f>
        <v>0</v>
      </c>
      <c r="F504" s="248" t="str">
        <f t="shared" si="15"/>
        <v/>
      </c>
      <c r="G504" s="248" t="str">
        <f t="shared" si="15"/>
        <v/>
      </c>
      <c r="H504" s="250" t="str">
        <f t="shared" si="16"/>
        <v/>
      </c>
      <c r="I504" s="252"/>
      <c r="K504" s="246"/>
      <c r="L504" s="246"/>
    </row>
    <row r="505" spans="1:12" ht="12.6" customHeight="1">
      <c r="A505" s="180" t="s">
        <v>521</v>
      </c>
      <c r="B505" s="225">
        <f>'Prior Year'!L71</f>
        <v>980878.01322115387</v>
      </c>
      <c r="C505" s="225">
        <f>L71</f>
        <v>954810.94632942625</v>
      </c>
      <c r="D505" s="225">
        <f>'Prior Year'!L59</f>
        <v>534</v>
      </c>
      <c r="E505" s="180">
        <f>L59</f>
        <v>532</v>
      </c>
      <c r="F505" s="248">
        <f t="shared" si="15"/>
        <v>1836.8502120246328</v>
      </c>
      <c r="G505" s="248">
        <f t="shared" si="15"/>
        <v>1794.7574179124554</v>
      </c>
      <c r="H505" s="250" t="str">
        <f t="shared" si="16"/>
        <v/>
      </c>
      <c r="I505" s="252"/>
      <c r="K505" s="246"/>
      <c r="L505" s="246"/>
    </row>
    <row r="506" spans="1:12" ht="12.6" customHeight="1">
      <c r="A506" s="180" t="s">
        <v>522</v>
      </c>
      <c r="B506" s="225">
        <f>'Prior Year'!M71</f>
        <v>0</v>
      </c>
      <c r="C506" s="225">
        <f>M71</f>
        <v>0</v>
      </c>
      <c r="D506" s="225">
        <f>'Prior Year'!M59</f>
        <v>0</v>
      </c>
      <c r="E506" s="180">
        <f>M59</f>
        <v>0</v>
      </c>
      <c r="F506" s="248" t="str">
        <f t="shared" si="15"/>
        <v/>
      </c>
      <c r="G506" s="248" t="str">
        <f t="shared" si="15"/>
        <v/>
      </c>
      <c r="H506" s="250" t="str">
        <f t="shared" si="16"/>
        <v/>
      </c>
      <c r="I506" s="252"/>
      <c r="K506" s="246"/>
      <c r="L506" s="246"/>
    </row>
    <row r="507" spans="1:12" ht="12.6" customHeight="1">
      <c r="A507" s="180" t="s">
        <v>523</v>
      </c>
      <c r="B507" s="225">
        <f>'Prior Year'!N71</f>
        <v>0</v>
      </c>
      <c r="C507" s="225">
        <f>N71</f>
        <v>0</v>
      </c>
      <c r="D507" s="225">
        <f>'Prior Year'!N59</f>
        <v>0</v>
      </c>
      <c r="E507" s="180">
        <f>N59</f>
        <v>0</v>
      </c>
      <c r="F507" s="248" t="str">
        <f t="shared" si="15"/>
        <v/>
      </c>
      <c r="G507" s="248" t="str">
        <f t="shared" si="15"/>
        <v/>
      </c>
      <c r="H507" s="250" t="str">
        <f t="shared" si="16"/>
        <v/>
      </c>
      <c r="I507" s="252"/>
      <c r="K507" s="246"/>
      <c r="L507" s="246"/>
    </row>
    <row r="508" spans="1:12" ht="12.6" customHeight="1">
      <c r="A508" s="180" t="s">
        <v>524</v>
      </c>
      <c r="B508" s="225">
        <f>'Prior Year'!O71</f>
        <v>0</v>
      </c>
      <c r="C508" s="225">
        <f>O71</f>
        <v>0</v>
      </c>
      <c r="D508" s="225">
        <f>'Prior Year'!O59</f>
        <v>0</v>
      </c>
      <c r="E508" s="180">
        <f>O59</f>
        <v>0</v>
      </c>
      <c r="F508" s="248" t="str">
        <f t="shared" si="15"/>
        <v/>
      </c>
      <c r="G508" s="248" t="str">
        <f t="shared" si="15"/>
        <v/>
      </c>
      <c r="H508" s="250" t="str">
        <f t="shared" si="16"/>
        <v/>
      </c>
      <c r="I508" s="252"/>
      <c r="K508" s="246"/>
      <c r="L508" s="246"/>
    </row>
    <row r="509" spans="1:12" ht="12.6" customHeight="1">
      <c r="A509" s="180" t="s">
        <v>525</v>
      </c>
      <c r="B509" s="225">
        <f>'Prior Year'!P71</f>
        <v>1183777</v>
      </c>
      <c r="C509" s="225">
        <f>P71</f>
        <v>1178045</v>
      </c>
      <c r="D509" s="225">
        <f>'Prior Year'!P59</f>
        <v>0</v>
      </c>
      <c r="E509" s="180">
        <f>P59</f>
        <v>0</v>
      </c>
      <c r="F509" s="248" t="str">
        <f t="shared" si="15"/>
        <v/>
      </c>
      <c r="G509" s="248" t="str">
        <f t="shared" si="15"/>
        <v/>
      </c>
      <c r="H509" s="250" t="str">
        <f t="shared" si="16"/>
        <v/>
      </c>
      <c r="I509" s="252"/>
      <c r="K509" s="246"/>
      <c r="L509" s="246"/>
    </row>
    <row r="510" spans="1:12" ht="12.6" customHeight="1">
      <c r="A510" s="180" t="s">
        <v>526</v>
      </c>
      <c r="B510" s="225">
        <f>'Prior Year'!Q71</f>
        <v>0</v>
      </c>
      <c r="C510" s="225">
        <f>Q71</f>
        <v>0</v>
      </c>
      <c r="D510" s="225">
        <f>'Prior Year'!Q59</f>
        <v>0</v>
      </c>
      <c r="E510" s="180">
        <f>Q59</f>
        <v>0</v>
      </c>
      <c r="F510" s="248" t="str">
        <f t="shared" si="15"/>
        <v/>
      </c>
      <c r="G510" s="248" t="str">
        <f t="shared" si="15"/>
        <v/>
      </c>
      <c r="H510" s="250" t="str">
        <f t="shared" si="16"/>
        <v/>
      </c>
      <c r="I510" s="252"/>
      <c r="K510" s="246"/>
      <c r="L510" s="246"/>
    </row>
    <row r="511" spans="1:12" ht="12.6" customHeight="1">
      <c r="A511" s="180" t="s">
        <v>527</v>
      </c>
      <c r="B511" s="225">
        <f>'Prior Year'!R71</f>
        <v>462979</v>
      </c>
      <c r="C511" s="225">
        <f>R71</f>
        <v>465920</v>
      </c>
      <c r="D511" s="225">
        <f>'Prior Year'!R59</f>
        <v>0</v>
      </c>
      <c r="E511" s="180">
        <f>R59</f>
        <v>0</v>
      </c>
      <c r="F511" s="248" t="str">
        <f t="shared" si="15"/>
        <v/>
      </c>
      <c r="G511" s="248" t="str">
        <f t="shared" si="15"/>
        <v/>
      </c>
      <c r="H511" s="250" t="str">
        <f t="shared" si="16"/>
        <v/>
      </c>
      <c r="I511" s="252"/>
      <c r="K511" s="246"/>
      <c r="L511" s="246"/>
    </row>
    <row r="512" spans="1:12" ht="12.6" customHeight="1">
      <c r="A512" s="180" t="s">
        <v>528</v>
      </c>
      <c r="B512" s="225">
        <f>'Prior Year'!S71</f>
        <v>16113</v>
      </c>
      <c r="C512" s="225">
        <f>S71</f>
        <v>1006</v>
      </c>
      <c r="D512" s="181" t="s">
        <v>529</v>
      </c>
      <c r="E512" s="181" t="s">
        <v>529</v>
      </c>
      <c r="F512" s="248" t="str">
        <f t="shared" ref="F512:G527" si="17">IF(B512=0,"",IF(D512=0,"",B512/D512))</f>
        <v/>
      </c>
      <c r="G512" s="248" t="str">
        <f t="shared" si="17"/>
        <v/>
      </c>
      <c r="H512" s="250" t="str">
        <f t="shared" si="16"/>
        <v/>
      </c>
      <c r="I512" s="252"/>
      <c r="K512" s="246"/>
      <c r="L512" s="246"/>
    </row>
    <row r="513" spans="1:12" ht="12.6" customHeight="1">
      <c r="A513" s="180" t="s">
        <v>1246</v>
      </c>
      <c r="B513" s="225">
        <f>'Prior Year'!T71</f>
        <v>57015</v>
      </c>
      <c r="C513" s="225">
        <f>T71</f>
        <v>0</v>
      </c>
      <c r="D513" s="181" t="s">
        <v>529</v>
      </c>
      <c r="E513" s="181" t="s">
        <v>529</v>
      </c>
      <c r="F513" s="248" t="str">
        <f t="shared" si="17"/>
        <v/>
      </c>
      <c r="G513" s="248" t="str">
        <f t="shared" si="17"/>
        <v/>
      </c>
      <c r="H513" s="250" t="str">
        <f t="shared" si="16"/>
        <v/>
      </c>
      <c r="I513" s="252"/>
      <c r="K513" s="246"/>
      <c r="L513" s="246"/>
    </row>
    <row r="514" spans="1:12" ht="12.6" customHeight="1">
      <c r="A514" s="180" t="s">
        <v>530</v>
      </c>
      <c r="B514" s="225">
        <f>'Prior Year'!U71</f>
        <v>1471001</v>
      </c>
      <c r="C514" s="225">
        <f>U71</f>
        <v>1494942</v>
      </c>
      <c r="D514" s="225">
        <f>'Prior Year'!U59</f>
        <v>0</v>
      </c>
      <c r="E514" s="180">
        <f>U59</f>
        <v>0</v>
      </c>
      <c r="F514" s="248" t="str">
        <f t="shared" si="17"/>
        <v/>
      </c>
      <c r="G514" s="248" t="str">
        <f t="shared" si="17"/>
        <v/>
      </c>
      <c r="H514" s="250" t="str">
        <f t="shared" si="16"/>
        <v/>
      </c>
      <c r="I514" s="252"/>
      <c r="K514" s="246"/>
      <c r="L514" s="246"/>
    </row>
    <row r="515" spans="1:12" ht="12.6" customHeight="1">
      <c r="A515" s="180" t="s">
        <v>531</v>
      </c>
      <c r="B515" s="225">
        <f>'Prior Year'!V71</f>
        <v>126389</v>
      </c>
      <c r="C515" s="225">
        <f>V71</f>
        <v>0</v>
      </c>
      <c r="D515" s="225">
        <f>'Prior Year'!V59</f>
        <v>0</v>
      </c>
      <c r="E515" s="180">
        <f>V59</f>
        <v>0</v>
      </c>
      <c r="F515" s="248" t="str">
        <f t="shared" si="17"/>
        <v/>
      </c>
      <c r="G515" s="248" t="str">
        <f t="shared" si="17"/>
        <v/>
      </c>
      <c r="H515" s="250" t="str">
        <f t="shared" si="16"/>
        <v/>
      </c>
      <c r="I515" s="252"/>
      <c r="K515" s="246"/>
      <c r="L515" s="246"/>
    </row>
    <row r="516" spans="1:12" ht="12.6" customHeight="1">
      <c r="A516" s="180" t="s">
        <v>532</v>
      </c>
      <c r="B516" s="225">
        <f>'Prior Year'!W71</f>
        <v>0</v>
      </c>
      <c r="C516" s="225">
        <f>W71</f>
        <v>0</v>
      </c>
      <c r="D516" s="225">
        <f>'Prior Year'!W59</f>
        <v>0</v>
      </c>
      <c r="E516" s="180">
        <f>W59</f>
        <v>0</v>
      </c>
      <c r="F516" s="248" t="str">
        <f t="shared" si="17"/>
        <v/>
      </c>
      <c r="G516" s="248" t="str">
        <f t="shared" si="17"/>
        <v/>
      </c>
      <c r="H516" s="250" t="str">
        <f t="shared" si="16"/>
        <v/>
      </c>
      <c r="I516" s="252"/>
      <c r="K516" s="246"/>
      <c r="L516" s="246"/>
    </row>
    <row r="517" spans="1:12" ht="12.6" customHeight="1">
      <c r="A517" s="180" t="s">
        <v>533</v>
      </c>
      <c r="B517" s="225">
        <f>'Prior Year'!X71</f>
        <v>0</v>
      </c>
      <c r="C517" s="225">
        <f>X71</f>
        <v>0</v>
      </c>
      <c r="D517" s="225">
        <f>'Prior Year'!X59</f>
        <v>0</v>
      </c>
      <c r="E517" s="180">
        <f>X59</f>
        <v>0</v>
      </c>
      <c r="F517" s="248" t="str">
        <f t="shared" si="17"/>
        <v/>
      </c>
      <c r="G517" s="248" t="str">
        <f t="shared" si="17"/>
        <v/>
      </c>
      <c r="H517" s="250" t="str">
        <f t="shared" si="16"/>
        <v/>
      </c>
      <c r="I517" s="252"/>
      <c r="K517" s="246"/>
      <c r="L517" s="246"/>
    </row>
    <row r="518" spans="1:12" ht="12.6" customHeight="1">
      <c r="A518" s="180" t="s">
        <v>534</v>
      </c>
      <c r="B518" s="225">
        <f>'Prior Year'!Y71</f>
        <v>0</v>
      </c>
      <c r="C518" s="225">
        <f>Y71</f>
        <v>0</v>
      </c>
      <c r="D518" s="225">
        <f>'Prior Year'!Y59</f>
        <v>0</v>
      </c>
      <c r="E518" s="180">
        <f>Y59</f>
        <v>0</v>
      </c>
      <c r="F518" s="248" t="str">
        <f t="shared" si="17"/>
        <v/>
      </c>
      <c r="G518" s="248" t="str">
        <f t="shared" si="17"/>
        <v/>
      </c>
      <c r="H518" s="250" t="str">
        <f t="shared" si="16"/>
        <v/>
      </c>
      <c r="I518" s="252"/>
      <c r="K518" s="246"/>
      <c r="L518" s="246"/>
    </row>
    <row r="519" spans="1:12" ht="12.6" customHeight="1">
      <c r="A519" s="180" t="s">
        <v>535</v>
      </c>
      <c r="B519" s="225">
        <f>'Prior Year'!Z71</f>
        <v>1352157</v>
      </c>
      <c r="C519" s="225">
        <f>Z71</f>
        <v>1426064</v>
      </c>
      <c r="D519" s="225">
        <f>'Prior Year'!Z59</f>
        <v>2950</v>
      </c>
      <c r="E519" s="180">
        <f>Z59</f>
        <v>8344</v>
      </c>
      <c r="F519" s="248">
        <f t="shared" si="17"/>
        <v>458.35830508474578</v>
      </c>
      <c r="G519" s="248">
        <f t="shared" si="17"/>
        <v>170.90891658676892</v>
      </c>
      <c r="H519" s="250">
        <f t="shared" si="16"/>
        <v>-0.62712813384025057</v>
      </c>
      <c r="I519" s="252"/>
      <c r="K519" s="246"/>
      <c r="L519" s="246"/>
    </row>
    <row r="520" spans="1:12" ht="12.6" customHeight="1">
      <c r="A520" s="180" t="s">
        <v>536</v>
      </c>
      <c r="B520" s="225">
        <f>'Prior Year'!AA71</f>
        <v>0</v>
      </c>
      <c r="C520" s="225">
        <f>AA71</f>
        <v>0</v>
      </c>
      <c r="D520" s="225">
        <f>'Prior Year'!AA59</f>
        <v>0</v>
      </c>
      <c r="E520" s="180">
        <f>AA59</f>
        <v>0</v>
      </c>
      <c r="F520" s="248" t="str">
        <f t="shared" si="17"/>
        <v/>
      </c>
      <c r="G520" s="248" t="str">
        <f t="shared" si="17"/>
        <v/>
      </c>
      <c r="H520" s="250" t="str">
        <f t="shared" si="16"/>
        <v/>
      </c>
      <c r="I520" s="252"/>
      <c r="K520" s="246"/>
      <c r="L520" s="246"/>
    </row>
    <row r="521" spans="1:12" ht="12.6" customHeight="1">
      <c r="A521" s="180" t="s">
        <v>537</v>
      </c>
      <c r="B521" s="225">
        <f>'Prior Year'!AB71</f>
        <v>1172263</v>
      </c>
      <c r="C521" s="225">
        <f>AB71</f>
        <v>1114720</v>
      </c>
      <c r="D521" s="181" t="s">
        <v>529</v>
      </c>
      <c r="E521" s="181" t="s">
        <v>529</v>
      </c>
      <c r="F521" s="248" t="str">
        <f t="shared" si="17"/>
        <v/>
      </c>
      <c r="G521" s="248" t="str">
        <f t="shared" si="17"/>
        <v/>
      </c>
      <c r="H521" s="250" t="str">
        <f t="shared" si="16"/>
        <v/>
      </c>
      <c r="I521" s="252"/>
      <c r="K521" s="246"/>
      <c r="L521" s="246"/>
    </row>
    <row r="522" spans="1:12" ht="12.6" customHeight="1">
      <c r="A522" s="180" t="s">
        <v>538</v>
      </c>
      <c r="B522" s="225">
        <f>'Prior Year'!AC71</f>
        <v>32769</v>
      </c>
      <c r="C522" s="225">
        <f>AC71</f>
        <v>193172</v>
      </c>
      <c r="D522" s="225">
        <f>'Prior Year'!AC59</f>
        <v>0</v>
      </c>
      <c r="E522" s="180">
        <f>AC59</f>
        <v>0</v>
      </c>
      <c r="F522" s="248" t="str">
        <f t="shared" si="17"/>
        <v/>
      </c>
      <c r="G522" s="248" t="str">
        <f t="shared" si="17"/>
        <v/>
      </c>
      <c r="H522" s="250" t="str">
        <f t="shared" si="16"/>
        <v/>
      </c>
      <c r="I522" s="252"/>
      <c r="K522" s="246"/>
      <c r="L522" s="246"/>
    </row>
    <row r="523" spans="1:12" ht="12.6" customHeight="1">
      <c r="A523" s="180" t="s">
        <v>539</v>
      </c>
      <c r="B523" s="225">
        <f>'Prior Year'!AD71</f>
        <v>0</v>
      </c>
      <c r="C523" s="225">
        <f>AD71</f>
        <v>0</v>
      </c>
      <c r="D523" s="225">
        <f>'Prior Year'!AD59</f>
        <v>0</v>
      </c>
      <c r="E523" s="180">
        <f>AD59</f>
        <v>0</v>
      </c>
      <c r="F523" s="248" t="str">
        <f t="shared" si="17"/>
        <v/>
      </c>
      <c r="G523" s="248" t="str">
        <f t="shared" si="17"/>
        <v/>
      </c>
      <c r="H523" s="250" t="str">
        <f t="shared" si="16"/>
        <v/>
      </c>
      <c r="I523" s="252"/>
      <c r="K523" s="246"/>
      <c r="L523" s="246"/>
    </row>
    <row r="524" spans="1:12" ht="12.6" customHeight="1">
      <c r="A524" s="180" t="s">
        <v>540</v>
      </c>
      <c r="B524" s="225">
        <f>'Prior Year'!AE71</f>
        <v>300252</v>
      </c>
      <c r="C524" s="225">
        <f>AE71</f>
        <v>490379</v>
      </c>
      <c r="D524" s="225">
        <f>'Prior Year'!AE59</f>
        <v>0</v>
      </c>
      <c r="E524" s="180">
        <f>AE59</f>
        <v>0</v>
      </c>
      <c r="F524" s="248" t="str">
        <f t="shared" si="17"/>
        <v/>
      </c>
      <c r="G524" s="248" t="str">
        <f t="shared" si="17"/>
        <v/>
      </c>
      <c r="H524" s="250" t="str">
        <f t="shared" si="16"/>
        <v/>
      </c>
      <c r="I524" s="252"/>
      <c r="K524" s="246"/>
      <c r="L524" s="246"/>
    </row>
    <row r="525" spans="1:12" ht="12.6" customHeight="1">
      <c r="A525" s="180" t="s">
        <v>541</v>
      </c>
      <c r="B525" s="225">
        <f>'Prior Year'!AF71</f>
        <v>0</v>
      </c>
      <c r="C525" s="225">
        <f>AF71</f>
        <v>0</v>
      </c>
      <c r="D525" s="225">
        <f>'Prior Year'!AF59</f>
        <v>0</v>
      </c>
      <c r="E525" s="180">
        <f>AF59</f>
        <v>0</v>
      </c>
      <c r="F525" s="248" t="str">
        <f t="shared" si="17"/>
        <v/>
      </c>
      <c r="G525" s="248" t="str">
        <f t="shared" si="17"/>
        <v/>
      </c>
      <c r="H525" s="250" t="str">
        <f t="shared" si="16"/>
        <v/>
      </c>
      <c r="I525" s="252"/>
      <c r="K525" s="246"/>
      <c r="L525" s="246"/>
    </row>
    <row r="526" spans="1:12" ht="12.6" customHeight="1">
      <c r="A526" s="180" t="s">
        <v>542</v>
      </c>
      <c r="B526" s="225">
        <f>'Prior Year'!AG71</f>
        <v>2933365</v>
      </c>
      <c r="C526" s="225">
        <f>AG71</f>
        <v>3297052</v>
      </c>
      <c r="D526" s="225">
        <f>'Prior Year'!AG59</f>
        <v>5873</v>
      </c>
      <c r="E526" s="180">
        <f>AG59</f>
        <v>10242</v>
      </c>
      <c r="F526" s="248">
        <f t="shared" si="17"/>
        <v>499.4662012600034</v>
      </c>
      <c r="G526" s="248">
        <f t="shared" si="17"/>
        <v>321.91486037883226</v>
      </c>
      <c r="H526" s="250">
        <f t="shared" si="16"/>
        <v>-0.35548219365647238</v>
      </c>
      <c r="I526" s="252"/>
      <c r="K526" s="246"/>
      <c r="L526" s="246"/>
    </row>
    <row r="527" spans="1:12" ht="12.6" customHeight="1">
      <c r="A527" s="180" t="s">
        <v>543</v>
      </c>
      <c r="B527" s="225">
        <f>'Prior Year'!AH71</f>
        <v>0</v>
      </c>
      <c r="C527" s="225">
        <f>AH71</f>
        <v>0</v>
      </c>
      <c r="D527" s="225">
        <f>'Prior Year'!AH59</f>
        <v>0</v>
      </c>
      <c r="E527" s="180">
        <f>AH59</f>
        <v>0</v>
      </c>
      <c r="F527" s="248" t="str">
        <f t="shared" si="17"/>
        <v/>
      </c>
      <c r="G527" s="248" t="str">
        <f t="shared" si="17"/>
        <v/>
      </c>
      <c r="H527" s="250" t="str">
        <f t="shared" si="16"/>
        <v/>
      </c>
      <c r="I527" s="252"/>
      <c r="K527" s="246"/>
      <c r="L527" s="246"/>
    </row>
    <row r="528" spans="1:12" ht="12.6" customHeight="1">
      <c r="A528" s="180" t="s">
        <v>544</v>
      </c>
      <c r="B528" s="225">
        <f>'Prior Year'!AI71</f>
        <v>0</v>
      </c>
      <c r="C528" s="225">
        <f>AI71</f>
        <v>0</v>
      </c>
      <c r="D528" s="225">
        <f>'Prior Year'!AI59</f>
        <v>0</v>
      </c>
      <c r="E528" s="180">
        <f>AI59</f>
        <v>0</v>
      </c>
      <c r="F528" s="248" t="str">
        <f t="shared" ref="F528:G540" si="18">IF(B528=0,"",IF(D528=0,"",B528/D528))</f>
        <v/>
      </c>
      <c r="G528" s="248" t="str">
        <f t="shared" si="18"/>
        <v/>
      </c>
      <c r="H528" s="250" t="str">
        <f t="shared" si="16"/>
        <v/>
      </c>
      <c r="I528" s="252"/>
      <c r="K528" s="246"/>
      <c r="L528" s="246"/>
    </row>
    <row r="529" spans="1:12" ht="12.6" customHeight="1">
      <c r="A529" s="180" t="s">
        <v>545</v>
      </c>
      <c r="B529" s="225">
        <f>'Prior Year'!AJ71</f>
        <v>4528380</v>
      </c>
      <c r="C529" s="225">
        <f>AJ71</f>
        <v>5636930</v>
      </c>
      <c r="D529" s="225">
        <f>'Prior Year'!AJ59</f>
        <v>14800</v>
      </c>
      <c r="E529" s="180">
        <f>AJ59</f>
        <v>16537</v>
      </c>
      <c r="F529" s="248">
        <f t="shared" si="18"/>
        <v>305.97162162162164</v>
      </c>
      <c r="G529" s="248">
        <f t="shared" si="18"/>
        <v>340.86775110358587</v>
      </c>
      <c r="H529" s="250" t="str">
        <f t="shared" si="16"/>
        <v/>
      </c>
      <c r="I529" s="252"/>
      <c r="K529" s="246"/>
      <c r="L529" s="246"/>
    </row>
    <row r="530" spans="1:12" ht="12.6" customHeight="1">
      <c r="A530" s="180" t="s">
        <v>546</v>
      </c>
      <c r="B530" s="225">
        <f>'Prior Year'!AK71</f>
        <v>2164</v>
      </c>
      <c r="C530" s="225">
        <f>AK71</f>
        <v>2562</v>
      </c>
      <c r="D530" s="225">
        <f>'Prior Year'!AK59</f>
        <v>0</v>
      </c>
      <c r="E530" s="180">
        <f>AK59</f>
        <v>0</v>
      </c>
      <c r="F530" s="248" t="str">
        <f t="shared" si="18"/>
        <v/>
      </c>
      <c r="G530" s="248" t="str">
        <f t="shared" si="18"/>
        <v/>
      </c>
      <c r="H530" s="250" t="str">
        <f t="shared" si="16"/>
        <v/>
      </c>
      <c r="I530" s="252"/>
      <c r="K530" s="246"/>
      <c r="L530" s="246"/>
    </row>
    <row r="531" spans="1:12" ht="12.6" customHeight="1">
      <c r="A531" s="180" t="s">
        <v>547</v>
      </c>
      <c r="B531" s="225">
        <f>'Prior Year'!AL71</f>
        <v>18551</v>
      </c>
      <c r="C531" s="225">
        <f>AL71</f>
        <v>20872</v>
      </c>
      <c r="D531" s="225">
        <f>'Prior Year'!AL59</f>
        <v>0</v>
      </c>
      <c r="E531" s="180">
        <f>AL59</f>
        <v>0</v>
      </c>
      <c r="F531" s="248" t="str">
        <f t="shared" si="18"/>
        <v/>
      </c>
      <c r="G531" s="248" t="str">
        <f t="shared" si="18"/>
        <v/>
      </c>
      <c r="H531" s="250" t="str">
        <f t="shared" si="16"/>
        <v/>
      </c>
      <c r="I531" s="252"/>
      <c r="K531" s="246"/>
      <c r="L531" s="246"/>
    </row>
    <row r="532" spans="1:12" ht="12.6" customHeight="1">
      <c r="A532" s="180" t="s">
        <v>548</v>
      </c>
      <c r="B532" s="225">
        <f>'Prior Year'!AM71</f>
        <v>0</v>
      </c>
      <c r="C532" s="225">
        <f>AM71</f>
        <v>0</v>
      </c>
      <c r="D532" s="225">
        <f>'Prior Year'!AM59</f>
        <v>0</v>
      </c>
      <c r="E532" s="180">
        <f>AM59</f>
        <v>0</v>
      </c>
      <c r="F532" s="248" t="str">
        <f t="shared" si="18"/>
        <v/>
      </c>
      <c r="G532" s="248" t="str">
        <f t="shared" si="18"/>
        <v/>
      </c>
      <c r="H532" s="250" t="str">
        <f t="shared" si="16"/>
        <v/>
      </c>
      <c r="I532" s="252"/>
      <c r="K532" s="246"/>
      <c r="L532" s="246"/>
    </row>
    <row r="533" spans="1:12" ht="12.6" customHeight="1">
      <c r="A533" s="180" t="s">
        <v>1247</v>
      </c>
      <c r="B533" s="225">
        <f>'Prior Year'!AN71</f>
        <v>0</v>
      </c>
      <c r="C533" s="225">
        <f>AN71</f>
        <v>0</v>
      </c>
      <c r="D533" s="225">
        <f>'Prior Year'!AN59</f>
        <v>0</v>
      </c>
      <c r="E533" s="180">
        <f>AN59</f>
        <v>0</v>
      </c>
      <c r="F533" s="248" t="str">
        <f t="shared" si="18"/>
        <v/>
      </c>
      <c r="G533" s="248" t="str">
        <f t="shared" si="18"/>
        <v/>
      </c>
      <c r="H533" s="250" t="str">
        <f t="shared" si="16"/>
        <v/>
      </c>
      <c r="I533" s="252"/>
      <c r="K533" s="246"/>
      <c r="L533" s="246"/>
    </row>
    <row r="534" spans="1:12" ht="12.6" customHeight="1">
      <c r="A534" s="180" t="s">
        <v>549</v>
      </c>
      <c r="B534" s="225">
        <f>'Prior Year'!AO71</f>
        <v>0</v>
      </c>
      <c r="C534" s="225">
        <f>AO71</f>
        <v>0</v>
      </c>
      <c r="D534" s="225">
        <f>'Prior Year'!AO59</f>
        <v>0</v>
      </c>
      <c r="E534" s="180">
        <f>AO59</f>
        <v>0</v>
      </c>
      <c r="F534" s="248" t="str">
        <f t="shared" si="18"/>
        <v/>
      </c>
      <c r="G534" s="248" t="str">
        <f t="shared" si="18"/>
        <v/>
      </c>
      <c r="H534" s="250" t="str">
        <f t="shared" si="16"/>
        <v/>
      </c>
      <c r="I534" s="252"/>
      <c r="K534" s="246"/>
      <c r="L534" s="246"/>
    </row>
    <row r="535" spans="1:12" ht="12.6" customHeight="1">
      <c r="A535" s="180" t="s">
        <v>550</v>
      </c>
      <c r="B535" s="225">
        <f>'Prior Year'!AP71</f>
        <v>0</v>
      </c>
      <c r="C535" s="225">
        <f>AP71</f>
        <v>0</v>
      </c>
      <c r="D535" s="225">
        <f>'Prior Year'!AP59</f>
        <v>0</v>
      </c>
      <c r="E535" s="180">
        <f>AP59</f>
        <v>0</v>
      </c>
      <c r="F535" s="248" t="str">
        <f t="shared" si="18"/>
        <v/>
      </c>
      <c r="G535" s="248" t="str">
        <f t="shared" si="18"/>
        <v/>
      </c>
      <c r="H535" s="250" t="str">
        <f t="shared" si="16"/>
        <v/>
      </c>
      <c r="I535" s="252"/>
      <c r="K535" s="246"/>
      <c r="L535" s="246"/>
    </row>
    <row r="536" spans="1:12" ht="12.6" customHeight="1">
      <c r="A536" s="180" t="s">
        <v>551</v>
      </c>
      <c r="B536" s="225">
        <f>'Prior Year'!AQ71</f>
        <v>0</v>
      </c>
      <c r="C536" s="225">
        <f>AQ71</f>
        <v>0</v>
      </c>
      <c r="D536" s="225">
        <f>'Prior Year'!AQ59</f>
        <v>0</v>
      </c>
      <c r="E536" s="180">
        <f>AQ59</f>
        <v>0</v>
      </c>
      <c r="F536" s="248" t="str">
        <f t="shared" si="18"/>
        <v/>
      </c>
      <c r="G536" s="248" t="str">
        <f t="shared" si="18"/>
        <v/>
      </c>
      <c r="H536" s="250" t="str">
        <f t="shared" si="16"/>
        <v/>
      </c>
      <c r="I536" s="252"/>
      <c r="K536" s="246"/>
      <c r="L536" s="246"/>
    </row>
    <row r="537" spans="1:12" ht="12.6" customHeight="1">
      <c r="A537" s="180" t="s">
        <v>552</v>
      </c>
      <c r="B537" s="225">
        <f>'Prior Year'!AR71</f>
        <v>0</v>
      </c>
      <c r="C537" s="225">
        <f>AR71</f>
        <v>0</v>
      </c>
      <c r="D537" s="225">
        <f>'Prior Year'!AR59</f>
        <v>0</v>
      </c>
      <c r="E537" s="180">
        <f>AR59</f>
        <v>0</v>
      </c>
      <c r="F537" s="248" t="str">
        <f t="shared" si="18"/>
        <v/>
      </c>
      <c r="G537" s="248" t="str">
        <f t="shared" si="18"/>
        <v/>
      </c>
      <c r="H537" s="250" t="str">
        <f t="shared" si="16"/>
        <v/>
      </c>
      <c r="I537" s="252"/>
      <c r="K537" s="246"/>
      <c r="L537" s="246"/>
    </row>
    <row r="538" spans="1:12" ht="12.6" customHeight="1">
      <c r="A538" s="180" t="s">
        <v>553</v>
      </c>
      <c r="B538" s="225">
        <f>'Prior Year'!AS71</f>
        <v>0</v>
      </c>
      <c r="C538" s="225">
        <f>AS71</f>
        <v>0</v>
      </c>
      <c r="D538" s="225">
        <f>'Prior Year'!AS59</f>
        <v>0</v>
      </c>
      <c r="E538" s="180">
        <f>AS59</f>
        <v>0</v>
      </c>
      <c r="F538" s="248" t="str">
        <f t="shared" si="18"/>
        <v/>
      </c>
      <c r="G538" s="248" t="str">
        <f t="shared" si="18"/>
        <v/>
      </c>
      <c r="H538" s="250" t="str">
        <f t="shared" si="16"/>
        <v/>
      </c>
      <c r="I538" s="252"/>
      <c r="K538" s="246"/>
      <c r="L538" s="246"/>
    </row>
    <row r="539" spans="1:12" ht="12.6" customHeight="1">
      <c r="A539" s="180" t="s">
        <v>554</v>
      </c>
      <c r="B539" s="225">
        <f>'Prior Year'!AT71</f>
        <v>0</v>
      </c>
      <c r="C539" s="225">
        <f>AT71</f>
        <v>0</v>
      </c>
      <c r="D539" s="225">
        <f>'Prior Year'!AT59</f>
        <v>0</v>
      </c>
      <c r="E539" s="180">
        <f>AT59</f>
        <v>0</v>
      </c>
      <c r="F539" s="248" t="str">
        <f t="shared" si="18"/>
        <v/>
      </c>
      <c r="G539" s="248" t="str">
        <f t="shared" si="18"/>
        <v/>
      </c>
      <c r="H539" s="250" t="str">
        <f t="shared" si="16"/>
        <v/>
      </c>
      <c r="I539" s="252"/>
      <c r="K539" s="246"/>
      <c r="L539" s="246"/>
    </row>
    <row r="540" spans="1:12" ht="12.6" customHeight="1">
      <c r="A540" s="180" t="s">
        <v>555</v>
      </c>
      <c r="B540" s="225">
        <f>'Prior Year'!AU71</f>
        <v>0</v>
      </c>
      <c r="C540" s="225">
        <f>AU71</f>
        <v>393</v>
      </c>
      <c r="D540" s="225">
        <f>'Prior Year'!AU59</f>
        <v>0</v>
      </c>
      <c r="E540" s="180">
        <f>AU59</f>
        <v>0</v>
      </c>
      <c r="F540" s="248" t="str">
        <f t="shared" si="18"/>
        <v/>
      </c>
      <c r="G540" s="248" t="str">
        <f t="shared" si="18"/>
        <v/>
      </c>
      <c r="H540" s="250" t="str">
        <f t="shared" si="16"/>
        <v/>
      </c>
      <c r="I540" s="252"/>
      <c r="K540" s="246"/>
      <c r="L540" s="246"/>
    </row>
    <row r="541" spans="1:12" ht="12.6" customHeight="1">
      <c r="A541" s="180" t="s">
        <v>556</v>
      </c>
      <c r="B541" s="225">
        <f>'Prior Year'!AV71</f>
        <v>0</v>
      </c>
      <c r="C541" s="225">
        <f>AV71</f>
        <v>0</v>
      </c>
      <c r="D541" s="181" t="s">
        <v>529</v>
      </c>
      <c r="E541" s="181" t="s">
        <v>529</v>
      </c>
      <c r="F541" s="248"/>
      <c r="G541" s="248"/>
      <c r="H541" s="250"/>
      <c r="I541" s="252"/>
      <c r="K541" s="246"/>
      <c r="L541" s="246"/>
    </row>
    <row r="542" spans="1:12" ht="12.6" customHeight="1">
      <c r="A542" s="180" t="s">
        <v>1248</v>
      </c>
      <c r="B542" s="225">
        <f>'Prior Year'!AW71</f>
        <v>0</v>
      </c>
      <c r="C542" s="225">
        <f>AW71</f>
        <v>0</v>
      </c>
      <c r="D542" s="181" t="s">
        <v>529</v>
      </c>
      <c r="E542" s="181" t="s">
        <v>529</v>
      </c>
      <c r="F542" s="248"/>
      <c r="G542" s="248"/>
      <c r="H542" s="250"/>
      <c r="I542" s="252"/>
      <c r="K542" s="246"/>
      <c r="L542" s="246"/>
    </row>
    <row r="543" spans="1:12" ht="12.6" customHeight="1">
      <c r="A543" s="180" t="s">
        <v>557</v>
      </c>
      <c r="B543" s="225">
        <f>'Prior Year'!AX71</f>
        <v>0</v>
      </c>
      <c r="C543" s="225">
        <f>AX71</f>
        <v>0</v>
      </c>
      <c r="D543" s="181" t="s">
        <v>529</v>
      </c>
      <c r="E543" s="181" t="s">
        <v>529</v>
      </c>
      <c r="F543" s="248"/>
      <c r="G543" s="248"/>
      <c r="H543" s="250"/>
      <c r="I543" s="252"/>
      <c r="K543" s="246"/>
      <c r="L543" s="246"/>
    </row>
    <row r="544" spans="1:12" ht="12.6" customHeight="1">
      <c r="A544" s="180" t="s">
        <v>558</v>
      </c>
      <c r="B544" s="225">
        <f>'Prior Year'!AY71</f>
        <v>438613</v>
      </c>
      <c r="C544" s="225">
        <f>AY71</f>
        <v>110640</v>
      </c>
      <c r="D544" s="225">
        <f>'Prior Year'!AY59</f>
        <v>5130</v>
      </c>
      <c r="E544" s="180">
        <f>AY59</f>
        <v>4178</v>
      </c>
      <c r="F544" s="248">
        <f t="shared" ref="F544:G550" si="19">IF(B544=0,"",IF(D544=0,"",B544/D544))</f>
        <v>85.499610136452247</v>
      </c>
      <c r="G544" s="248">
        <f t="shared" si="19"/>
        <v>26.481570129248443</v>
      </c>
      <c r="H544" s="250">
        <f t="shared" si="16"/>
        <v>-0.69027262127879352</v>
      </c>
      <c r="I544" s="252"/>
      <c r="K544" s="246"/>
      <c r="L544" s="246"/>
    </row>
    <row r="545" spans="1:13" ht="12.6" customHeight="1">
      <c r="A545" s="180" t="s">
        <v>559</v>
      </c>
      <c r="B545" s="225">
        <f>'Prior Year'!AZ71</f>
        <v>13387</v>
      </c>
      <c r="C545" s="225">
        <f>AZ71</f>
        <v>458788</v>
      </c>
      <c r="D545" s="225">
        <f>'Prior Year'!AZ59</f>
        <v>0</v>
      </c>
      <c r="E545" s="180">
        <f>AZ59</f>
        <v>26860</v>
      </c>
      <c r="F545" s="248" t="str">
        <f t="shared" si="19"/>
        <v/>
      </c>
      <c r="G545" s="248">
        <f t="shared" si="19"/>
        <v>17.080714817572598</v>
      </c>
      <c r="H545" s="250" t="str">
        <f t="shared" si="16"/>
        <v/>
      </c>
      <c r="I545" s="252"/>
      <c r="K545" s="246"/>
      <c r="L545" s="246"/>
    </row>
    <row r="546" spans="1:13" ht="12.6" customHeight="1">
      <c r="A546" s="180" t="s">
        <v>560</v>
      </c>
      <c r="B546" s="225">
        <f>'Prior Year'!BA71</f>
        <v>34831</v>
      </c>
      <c r="C546" s="225">
        <f>BA71</f>
        <v>0</v>
      </c>
      <c r="D546" s="225">
        <f>'Prior Year'!BA59</f>
        <v>0</v>
      </c>
      <c r="E546" s="180">
        <f>BA59</f>
        <v>0</v>
      </c>
      <c r="F546" s="248" t="str">
        <f t="shared" si="19"/>
        <v/>
      </c>
      <c r="G546" s="248" t="str">
        <f t="shared" si="19"/>
        <v/>
      </c>
      <c r="H546" s="250" t="str">
        <f t="shared" si="16"/>
        <v/>
      </c>
      <c r="I546" s="252"/>
      <c r="K546" s="246"/>
      <c r="L546" s="246"/>
    </row>
    <row r="547" spans="1:13" ht="12.6" customHeight="1">
      <c r="A547" s="180" t="s">
        <v>561</v>
      </c>
      <c r="B547" s="225">
        <f>'Prior Year'!BB71</f>
        <v>0</v>
      </c>
      <c r="C547" s="225">
        <f>BB71</f>
        <v>0</v>
      </c>
      <c r="D547" s="181" t="s">
        <v>529</v>
      </c>
      <c r="E547" s="181" t="s">
        <v>529</v>
      </c>
      <c r="F547" s="248"/>
      <c r="G547" s="248"/>
      <c r="H547" s="250"/>
      <c r="I547" s="252"/>
      <c r="K547" s="246"/>
      <c r="L547" s="246"/>
    </row>
    <row r="548" spans="1:13" ht="12.6" customHeight="1">
      <c r="A548" s="180" t="s">
        <v>562</v>
      </c>
      <c r="B548" s="225">
        <f>'Prior Year'!BC71</f>
        <v>0</v>
      </c>
      <c r="C548" s="225">
        <f>BC71</f>
        <v>0</v>
      </c>
      <c r="D548" s="181" t="s">
        <v>529</v>
      </c>
      <c r="E548" s="181" t="s">
        <v>529</v>
      </c>
      <c r="F548" s="248"/>
      <c r="G548" s="248"/>
      <c r="H548" s="250"/>
      <c r="I548" s="252"/>
      <c r="K548" s="246"/>
      <c r="L548" s="246"/>
    </row>
    <row r="549" spans="1:13" ht="12.6" customHeight="1">
      <c r="A549" s="180" t="s">
        <v>563</v>
      </c>
      <c r="B549" s="225">
        <f>'Prior Year'!BD71</f>
        <v>149157</v>
      </c>
      <c r="C549" s="225">
        <f>BD71</f>
        <v>185722</v>
      </c>
      <c r="D549" s="181" t="s">
        <v>529</v>
      </c>
      <c r="E549" s="181" t="s">
        <v>529</v>
      </c>
      <c r="F549" s="248"/>
      <c r="G549" s="248"/>
      <c r="H549" s="250"/>
      <c r="I549" s="252"/>
      <c r="K549" s="246"/>
      <c r="L549" s="246"/>
    </row>
    <row r="550" spans="1:13" ht="12.6" customHeight="1">
      <c r="A550" s="180" t="s">
        <v>564</v>
      </c>
      <c r="B550" s="225">
        <f>'Prior Year'!BE71</f>
        <v>790931</v>
      </c>
      <c r="C550" s="225">
        <f>BE71</f>
        <v>824037</v>
      </c>
      <c r="D550" s="225">
        <f>'Prior Year'!BE59</f>
        <v>48530</v>
      </c>
      <c r="E550" s="180">
        <f>BE59</f>
        <v>54302</v>
      </c>
      <c r="F550" s="248">
        <f t="shared" si="19"/>
        <v>16.297774572429425</v>
      </c>
      <c r="G550" s="248">
        <f t="shared" si="19"/>
        <v>15.175076424441089</v>
      </c>
      <c r="H550" s="250" t="str">
        <f t="shared" si="16"/>
        <v/>
      </c>
      <c r="I550" s="252"/>
      <c r="K550" s="246"/>
      <c r="L550" s="246"/>
    </row>
    <row r="551" spans="1:13" ht="12.6" customHeight="1">
      <c r="A551" s="180" t="s">
        <v>565</v>
      </c>
      <c r="B551" s="225">
        <f>'Prior Year'!BF71</f>
        <v>507524</v>
      </c>
      <c r="C551" s="225">
        <f>BF71</f>
        <v>492764</v>
      </c>
      <c r="D551" s="181" t="s">
        <v>529</v>
      </c>
      <c r="E551" s="181" t="s">
        <v>529</v>
      </c>
      <c r="F551" s="248"/>
      <c r="G551" s="248"/>
      <c r="H551" s="250"/>
      <c r="I551" s="252"/>
      <c r="J551" s="197"/>
      <c r="M551" s="250"/>
    </row>
    <row r="552" spans="1:13" ht="12.6" customHeight="1">
      <c r="A552" s="180" t="s">
        <v>566</v>
      </c>
      <c r="B552" s="225">
        <f>'Prior Year'!BG71</f>
        <v>48014</v>
      </c>
      <c r="C552" s="225">
        <f>BG71</f>
        <v>89291</v>
      </c>
      <c r="D552" s="181" t="s">
        <v>529</v>
      </c>
      <c r="E552" s="181" t="s">
        <v>529</v>
      </c>
      <c r="F552" s="248"/>
      <c r="G552" s="248"/>
      <c r="H552" s="250"/>
      <c r="J552" s="197"/>
      <c r="M552" s="250"/>
    </row>
    <row r="553" spans="1:13" ht="12.6" customHeight="1">
      <c r="A553" s="180" t="s">
        <v>567</v>
      </c>
      <c r="B553" s="225">
        <f>'Prior Year'!BH71</f>
        <v>826407</v>
      </c>
      <c r="C553" s="225">
        <f>BH71</f>
        <v>1301281</v>
      </c>
      <c r="D553" s="181" t="s">
        <v>529</v>
      </c>
      <c r="E553" s="181" t="s">
        <v>529</v>
      </c>
      <c r="F553" s="248"/>
      <c r="G553" s="248"/>
      <c r="H553" s="250"/>
      <c r="J553" s="197"/>
      <c r="M553" s="250"/>
    </row>
    <row r="554" spans="1:13" ht="12.6" customHeight="1">
      <c r="A554" s="180" t="s">
        <v>568</v>
      </c>
      <c r="B554" s="225">
        <f>'Prior Year'!BI71</f>
        <v>0</v>
      </c>
      <c r="C554" s="225">
        <f>BI71</f>
        <v>10538</v>
      </c>
      <c r="D554" s="181" t="s">
        <v>529</v>
      </c>
      <c r="E554" s="181" t="s">
        <v>529</v>
      </c>
      <c r="F554" s="248"/>
      <c r="G554" s="248"/>
      <c r="H554" s="250"/>
      <c r="J554" s="197"/>
      <c r="M554" s="250"/>
    </row>
    <row r="555" spans="1:13" ht="12.6" customHeight="1">
      <c r="A555" s="180" t="s">
        <v>569</v>
      </c>
      <c r="B555" s="225">
        <f>'Prior Year'!BJ71</f>
        <v>184750</v>
      </c>
      <c r="C555" s="225">
        <f>BJ71</f>
        <v>352710</v>
      </c>
      <c r="D555" s="181" t="s">
        <v>529</v>
      </c>
      <c r="E555" s="181" t="s">
        <v>529</v>
      </c>
      <c r="F555" s="248"/>
      <c r="G555" s="248"/>
      <c r="H555" s="250"/>
      <c r="J555" s="197"/>
      <c r="M555" s="250"/>
    </row>
    <row r="556" spans="1:13" ht="12.6" customHeight="1">
      <c r="A556" s="180" t="s">
        <v>570</v>
      </c>
      <c r="B556" s="225">
        <f>'Prior Year'!BK71</f>
        <v>974316</v>
      </c>
      <c r="C556" s="225">
        <f>BK71</f>
        <v>0</v>
      </c>
      <c r="D556" s="181" t="s">
        <v>529</v>
      </c>
      <c r="E556" s="181" t="s">
        <v>529</v>
      </c>
      <c r="F556" s="248"/>
      <c r="G556" s="248"/>
      <c r="H556" s="250"/>
      <c r="J556" s="197"/>
      <c r="M556" s="250"/>
    </row>
    <row r="557" spans="1:13" ht="12.6" customHeight="1">
      <c r="A557" s="180" t="s">
        <v>571</v>
      </c>
      <c r="B557" s="225">
        <f>'Prior Year'!BL71</f>
        <v>513987</v>
      </c>
      <c r="C557" s="225">
        <f>BL71</f>
        <v>1808492</v>
      </c>
      <c r="D557" s="181" t="s">
        <v>529</v>
      </c>
      <c r="E557" s="181" t="s">
        <v>529</v>
      </c>
      <c r="F557" s="248"/>
      <c r="G557" s="248"/>
      <c r="H557" s="250"/>
      <c r="J557" s="197"/>
      <c r="M557" s="250"/>
    </row>
    <row r="558" spans="1:13" ht="12.6" customHeight="1">
      <c r="A558" s="180" t="s">
        <v>572</v>
      </c>
      <c r="B558" s="225">
        <f>'Prior Year'!BM71</f>
        <v>0</v>
      </c>
      <c r="C558" s="225">
        <f>BM71</f>
        <v>0</v>
      </c>
      <c r="D558" s="181" t="s">
        <v>529</v>
      </c>
      <c r="E558" s="181" t="s">
        <v>529</v>
      </c>
      <c r="F558" s="248"/>
      <c r="G558" s="248"/>
      <c r="H558" s="250"/>
      <c r="J558" s="197"/>
      <c r="M558" s="250"/>
    </row>
    <row r="559" spans="1:13" ht="12.6" customHeight="1">
      <c r="A559" s="180" t="s">
        <v>573</v>
      </c>
      <c r="B559" s="225">
        <f>'Prior Year'!BN71</f>
        <v>1543345</v>
      </c>
      <c r="C559" s="225">
        <f>BN71</f>
        <v>1181885</v>
      </c>
      <c r="D559" s="181" t="s">
        <v>529</v>
      </c>
      <c r="E559" s="181" t="s">
        <v>529</v>
      </c>
      <c r="F559" s="248"/>
      <c r="G559" s="248"/>
      <c r="H559" s="250"/>
      <c r="J559" s="197"/>
      <c r="M559" s="250"/>
    </row>
    <row r="560" spans="1:13" ht="12.6" customHeight="1">
      <c r="A560" s="180" t="s">
        <v>574</v>
      </c>
      <c r="B560" s="225">
        <f>'Prior Year'!BO71</f>
        <v>150798</v>
      </c>
      <c r="C560" s="225">
        <f>BO71</f>
        <v>139588</v>
      </c>
      <c r="D560" s="181" t="s">
        <v>529</v>
      </c>
      <c r="E560" s="181" t="s">
        <v>529</v>
      </c>
      <c r="F560" s="248"/>
      <c r="G560" s="248"/>
      <c r="H560" s="250"/>
      <c r="J560" s="197"/>
      <c r="M560" s="250"/>
    </row>
    <row r="561" spans="1:13" ht="12.6" customHeight="1">
      <c r="A561" s="180" t="s">
        <v>575</v>
      </c>
      <c r="B561" s="225">
        <f>'Prior Year'!BP71</f>
        <v>0</v>
      </c>
      <c r="C561" s="225">
        <f>BP71</f>
        <v>71741</v>
      </c>
      <c r="D561" s="181" t="s">
        <v>529</v>
      </c>
      <c r="E561" s="181" t="s">
        <v>529</v>
      </c>
      <c r="F561" s="248"/>
      <c r="G561" s="248"/>
      <c r="H561" s="250"/>
      <c r="J561" s="197"/>
      <c r="M561" s="250"/>
    </row>
    <row r="562" spans="1:13" ht="12.6" customHeight="1">
      <c r="A562" s="180" t="s">
        <v>576</v>
      </c>
      <c r="B562" s="225">
        <f>'Prior Year'!BQ71</f>
        <v>0</v>
      </c>
      <c r="C562" s="225">
        <f>BQ71</f>
        <v>0</v>
      </c>
      <c r="D562" s="181" t="s">
        <v>529</v>
      </c>
      <c r="E562" s="181" t="s">
        <v>529</v>
      </c>
      <c r="F562" s="248"/>
      <c r="G562" s="248"/>
      <c r="H562" s="250"/>
      <c r="J562" s="197"/>
      <c r="M562" s="250"/>
    </row>
    <row r="563" spans="1:13" ht="12.6" customHeight="1">
      <c r="A563" s="180" t="s">
        <v>577</v>
      </c>
      <c r="B563" s="225">
        <f>'Prior Year'!BR71</f>
        <v>0</v>
      </c>
      <c r="C563" s="225">
        <f>BR71</f>
        <v>346939</v>
      </c>
      <c r="D563" s="181" t="s">
        <v>529</v>
      </c>
      <c r="E563" s="181" t="s">
        <v>529</v>
      </c>
      <c r="F563" s="248"/>
      <c r="G563" s="248"/>
      <c r="H563" s="250"/>
      <c r="J563" s="197"/>
      <c r="M563" s="250"/>
    </row>
    <row r="564" spans="1:13" ht="12.6" customHeight="1">
      <c r="A564" s="180" t="s">
        <v>1249</v>
      </c>
      <c r="B564" s="225">
        <f>'Prior Year'!BS71</f>
        <v>0</v>
      </c>
      <c r="C564" s="225">
        <f>BS71</f>
        <v>0</v>
      </c>
      <c r="D564" s="181" t="s">
        <v>529</v>
      </c>
      <c r="E564" s="181" t="s">
        <v>529</v>
      </c>
      <c r="F564" s="248"/>
      <c r="G564" s="248"/>
      <c r="H564" s="250"/>
      <c r="J564" s="197"/>
      <c r="M564" s="250"/>
    </row>
    <row r="565" spans="1:13" ht="12.6" customHeight="1">
      <c r="A565" s="180" t="s">
        <v>578</v>
      </c>
      <c r="B565" s="225">
        <f>'Prior Year'!BT71</f>
        <v>0</v>
      </c>
      <c r="C565" s="225">
        <f>BT71</f>
        <v>0</v>
      </c>
      <c r="D565" s="181" t="s">
        <v>529</v>
      </c>
      <c r="E565" s="181" t="s">
        <v>529</v>
      </c>
      <c r="F565" s="248"/>
      <c r="G565" s="248"/>
      <c r="H565" s="250"/>
      <c r="J565" s="197"/>
      <c r="M565" s="250"/>
    </row>
    <row r="566" spans="1:13" ht="12.6" customHeight="1">
      <c r="A566" s="180" t="s">
        <v>579</v>
      </c>
      <c r="B566" s="225">
        <f>'Prior Year'!BU71</f>
        <v>0</v>
      </c>
      <c r="C566" s="225">
        <f>BU71</f>
        <v>0</v>
      </c>
      <c r="D566" s="181" t="s">
        <v>529</v>
      </c>
      <c r="E566" s="181" t="s">
        <v>529</v>
      </c>
      <c r="F566" s="248"/>
      <c r="G566" s="248"/>
      <c r="H566" s="250"/>
      <c r="J566" s="197"/>
      <c r="M566" s="250"/>
    </row>
    <row r="567" spans="1:13" ht="12.6" customHeight="1">
      <c r="A567" s="180" t="s">
        <v>580</v>
      </c>
      <c r="B567" s="225">
        <f>'Prior Year'!BV71</f>
        <v>400981</v>
      </c>
      <c r="C567" s="225">
        <f>BV71</f>
        <v>118126</v>
      </c>
      <c r="D567" s="181" t="s">
        <v>529</v>
      </c>
      <c r="E567" s="181" t="s">
        <v>529</v>
      </c>
      <c r="F567" s="248"/>
      <c r="G567" s="248"/>
      <c r="H567" s="250"/>
      <c r="J567" s="197"/>
      <c r="M567" s="250"/>
    </row>
    <row r="568" spans="1:13" ht="12.6" customHeight="1">
      <c r="A568" s="180" t="s">
        <v>581</v>
      </c>
      <c r="B568" s="225">
        <f>'Prior Year'!BW71</f>
        <v>0</v>
      </c>
      <c r="C568" s="225">
        <f>BW71</f>
        <v>0</v>
      </c>
      <c r="D568" s="181" t="s">
        <v>529</v>
      </c>
      <c r="E568" s="181" t="s">
        <v>529</v>
      </c>
      <c r="F568" s="248"/>
      <c r="G568" s="248"/>
      <c r="H568" s="250"/>
      <c r="J568" s="197"/>
      <c r="M568" s="250"/>
    </row>
    <row r="569" spans="1:13" ht="12.6" customHeight="1">
      <c r="A569" s="180" t="s">
        <v>582</v>
      </c>
      <c r="B569" s="225">
        <f>'Prior Year'!BX71</f>
        <v>0</v>
      </c>
      <c r="C569" s="225">
        <f>BX71</f>
        <v>0</v>
      </c>
      <c r="D569" s="181" t="s">
        <v>529</v>
      </c>
      <c r="E569" s="181" t="s">
        <v>529</v>
      </c>
      <c r="F569" s="248"/>
      <c r="G569" s="248"/>
      <c r="H569" s="250"/>
      <c r="J569" s="197"/>
      <c r="M569" s="250"/>
    </row>
    <row r="570" spans="1:13" ht="12.6" customHeight="1">
      <c r="A570" s="180" t="s">
        <v>583</v>
      </c>
      <c r="B570" s="225">
        <f>'Prior Year'!BY71</f>
        <v>447151</v>
      </c>
      <c r="C570" s="225">
        <f>BY71</f>
        <v>323927</v>
      </c>
      <c r="D570" s="181" t="s">
        <v>529</v>
      </c>
      <c r="E570" s="181" t="s">
        <v>529</v>
      </c>
      <c r="F570" s="248"/>
      <c r="G570" s="248"/>
      <c r="H570" s="250"/>
      <c r="J570" s="197"/>
      <c r="M570" s="250"/>
    </row>
    <row r="571" spans="1:13" ht="12.6" customHeight="1">
      <c r="A571" s="180" t="s">
        <v>584</v>
      </c>
      <c r="B571" s="225">
        <f>'Prior Year'!BZ71</f>
        <v>0</v>
      </c>
      <c r="C571" s="225">
        <f>BZ71</f>
        <v>0</v>
      </c>
      <c r="D571" s="181" t="s">
        <v>529</v>
      </c>
      <c r="E571" s="181" t="s">
        <v>529</v>
      </c>
      <c r="F571" s="248"/>
      <c r="G571" s="248"/>
      <c r="H571" s="250"/>
      <c r="J571" s="197"/>
      <c r="M571" s="250"/>
    </row>
    <row r="572" spans="1:13" ht="12.6" customHeight="1">
      <c r="A572" s="180" t="s">
        <v>585</v>
      </c>
      <c r="B572" s="225">
        <f>'Prior Year'!CA71</f>
        <v>0</v>
      </c>
      <c r="C572" s="225">
        <f>CA71</f>
        <v>0</v>
      </c>
      <c r="D572" s="181" t="s">
        <v>529</v>
      </c>
      <c r="E572" s="181" t="s">
        <v>529</v>
      </c>
      <c r="F572" s="248"/>
      <c r="G572" s="248"/>
      <c r="H572" s="250"/>
      <c r="J572" s="197"/>
      <c r="M572" s="250"/>
    </row>
    <row r="573" spans="1:13" ht="12.6" customHeight="1">
      <c r="A573" s="180" t="s">
        <v>586</v>
      </c>
      <c r="B573" s="225">
        <f>'Prior Year'!CB71</f>
        <v>0</v>
      </c>
      <c r="C573" s="225">
        <f>CB71</f>
        <v>318445</v>
      </c>
      <c r="D573" s="181" t="s">
        <v>529</v>
      </c>
      <c r="E573" s="181" t="s">
        <v>529</v>
      </c>
      <c r="F573" s="248"/>
      <c r="G573" s="248"/>
      <c r="H573" s="250"/>
      <c r="J573" s="197"/>
      <c r="M573" s="250"/>
    </row>
    <row r="574" spans="1:13" ht="12.6" customHeight="1">
      <c r="A574" s="180" t="s">
        <v>587</v>
      </c>
      <c r="B574" s="225">
        <f>'Prior Year'!CC71</f>
        <v>76541</v>
      </c>
      <c r="C574" s="225">
        <f>CC71</f>
        <v>28909</v>
      </c>
      <c r="D574" s="181" t="s">
        <v>529</v>
      </c>
      <c r="E574" s="181" t="s">
        <v>529</v>
      </c>
      <c r="F574" s="248"/>
      <c r="G574" s="248"/>
      <c r="H574" s="250"/>
      <c r="J574" s="197"/>
      <c r="M574" s="250"/>
    </row>
    <row r="575" spans="1:13" ht="12.6" customHeight="1">
      <c r="A575" s="180" t="s">
        <v>588</v>
      </c>
      <c r="B575" s="225">
        <f>'Prior Year'!CD71</f>
        <v>-562233</v>
      </c>
      <c r="C575" s="225">
        <f>CD71</f>
        <v>-470813</v>
      </c>
      <c r="D575" s="181" t="s">
        <v>529</v>
      </c>
      <c r="E575" s="181" t="s">
        <v>529</v>
      </c>
      <c r="F575" s="248"/>
      <c r="G575" s="248"/>
      <c r="H575" s="250"/>
    </row>
    <row r="576" spans="1:13" ht="12.6" customHeight="1">
      <c r="M576" s="250"/>
    </row>
    <row r="577" spans="13:13" ht="12.6" customHeight="1">
      <c r="M577" s="250"/>
    </row>
    <row r="578" spans="13:13" ht="12.6" customHeight="1">
      <c r="M578" s="250"/>
    </row>
    <row r="612" spans="1:14" ht="12.6" customHeight="1">
      <c r="A612" s="194"/>
      <c r="C612" s="181" t="s">
        <v>589</v>
      </c>
      <c r="D612" s="180">
        <f>CE76-(BE76+CD76)</f>
        <v>50849</v>
      </c>
      <c r="E612" s="180">
        <f>SUM(C624:D647)+SUM(C668:D713)</f>
        <v>23847592.14149737</v>
      </c>
      <c r="F612" s="180">
        <f>CE64-(AX64+BD64+BE64+BG64+BJ64+BN64+BP64+BQ64+CB64+CC64+CD64)</f>
        <v>2758987</v>
      </c>
      <c r="G612" s="180">
        <f>CE77-(AX77+AY77+BD77+BE77+BG77+BJ77+BN77+BP77+BQ77+CB77+CC77+CD77)</f>
        <v>4178</v>
      </c>
      <c r="H612" s="195">
        <f>CE60-(AX60+AY60+AZ60+BD60+BE60+BG60+BJ60+BN60+BO60+BP60+BQ60+BR60+CB60+CC60+CD60)</f>
        <v>122.76999999999998</v>
      </c>
      <c r="I612" s="180">
        <f>CE78-(AX78+AY78+AZ78+BD78+BE78+BF78+BG78+BJ78+BN78+BO78+BP78+BQ78+BR78+CB78+CC78+CD78)</f>
        <v>37140</v>
      </c>
      <c r="J612" s="180">
        <f>CE79-(AX79+AY79+AZ79+BA79+BD79+BE79+BF79+BG79+BJ79+BN79+BO79+BP79+BQ79+BR79+CB79+CC79+CD79)</f>
        <v>73804.000000000015</v>
      </c>
      <c r="K612" s="180">
        <f>CE75-(AW75+AX75+AY75+AZ75+BA75+BB75+BC75+BD75+BE75+BF75+BG75+BH75+BI75+BJ75+BK75+BL75+BM75+BN75+BO75+BP75+BQ75+BR75+BS75+BT75+BU75+BV75+BW75+BX75+CB75+CC75+CD75)</f>
        <v>48566738</v>
      </c>
      <c r="L612" s="195">
        <f>CE80-(AW80+AX80+AY80+AZ80+BA80+BB80+BC80+BD80+BE80+BF80+BG80+BH80+BI80+BJ80+BK80+BL80+BM80+BN80+BO80+BP80+BQ80+BR80+BS80+BT80+BU80+BV80+BW80+BX80+BY80+BZ80+CA80+CB80+CC80+CD80)</f>
        <v>32.449999999999996</v>
      </c>
    </row>
    <row r="613" spans="1:14" ht="12.6" customHeight="1">
      <c r="A613" s="194"/>
      <c r="C613" s="181" t="s">
        <v>590</v>
      </c>
      <c r="D613" s="181" t="s">
        <v>591</v>
      </c>
      <c r="E613" s="196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6" t="s">
        <v>599</v>
      </c>
    </row>
    <row r="614" spans="1:14" ht="12.6" customHeight="1">
      <c r="A614" s="194">
        <v>8430</v>
      </c>
      <c r="B614" s="196" t="s">
        <v>140</v>
      </c>
      <c r="C614" s="180">
        <f>BE71</f>
        <v>824037</v>
      </c>
      <c r="N614" s="197" t="s">
        <v>600</v>
      </c>
    </row>
    <row r="615" spans="1:14" ht="12.6" customHeight="1">
      <c r="A615" s="194"/>
      <c r="B615" s="196" t="s">
        <v>601</v>
      </c>
      <c r="C615" s="257">
        <f>CD69-CD70</f>
        <v>-470813</v>
      </c>
      <c r="D615" s="251">
        <f>SUM(C614:C615)</f>
        <v>353224</v>
      </c>
      <c r="N615" s="197" t="s">
        <v>602</v>
      </c>
    </row>
    <row r="616" spans="1:14" ht="12.6" customHeight="1">
      <c r="A616" s="194">
        <v>8310</v>
      </c>
      <c r="B616" s="198" t="s">
        <v>603</v>
      </c>
      <c r="C616" s="180">
        <f>AX71</f>
        <v>0</v>
      </c>
      <c r="D616" s="180">
        <f>(D615/D612)*AX76</f>
        <v>0</v>
      </c>
      <c r="N616" s="197" t="s">
        <v>604</v>
      </c>
    </row>
    <row r="617" spans="1:14" ht="12.6" customHeight="1">
      <c r="A617" s="194">
        <v>8510</v>
      </c>
      <c r="B617" s="198" t="s">
        <v>145</v>
      </c>
      <c r="C617" s="180">
        <f>BJ71</f>
        <v>352710</v>
      </c>
      <c r="D617" s="180">
        <f>(D615/D612)*BJ76</f>
        <v>9370.8662117249114</v>
      </c>
      <c r="N617" s="197" t="s">
        <v>605</v>
      </c>
    </row>
    <row r="618" spans="1:14" ht="12.6" customHeight="1">
      <c r="A618" s="194">
        <v>8470</v>
      </c>
      <c r="B618" s="198" t="s">
        <v>606</v>
      </c>
      <c r="C618" s="180">
        <f>BG71</f>
        <v>89291</v>
      </c>
      <c r="D618" s="180">
        <f>(D615/D612)*BG76</f>
        <v>0</v>
      </c>
      <c r="N618" s="197" t="s">
        <v>607</v>
      </c>
    </row>
    <row r="619" spans="1:14" ht="12.6" customHeight="1">
      <c r="A619" s="194">
        <v>8610</v>
      </c>
      <c r="B619" s="198" t="s">
        <v>608</v>
      </c>
      <c r="C619" s="180">
        <f>BN71</f>
        <v>1181885</v>
      </c>
      <c r="D619" s="180">
        <f>(D615/D612)*BN76</f>
        <v>22972.167948238905</v>
      </c>
      <c r="N619" s="197" t="s">
        <v>609</v>
      </c>
    </row>
    <row r="620" spans="1:14" ht="12.6" customHeight="1">
      <c r="A620" s="194">
        <v>8790</v>
      </c>
      <c r="B620" s="198" t="s">
        <v>610</v>
      </c>
      <c r="C620" s="180">
        <f>CC71</f>
        <v>28909</v>
      </c>
      <c r="D620" s="180">
        <f>(D615/D612)*CC76</f>
        <v>0</v>
      </c>
      <c r="N620" s="197" t="s">
        <v>611</v>
      </c>
    </row>
    <row r="621" spans="1:14" ht="12.6" customHeight="1">
      <c r="A621" s="194">
        <v>8630</v>
      </c>
      <c r="B621" s="198" t="s">
        <v>612</v>
      </c>
      <c r="C621" s="180">
        <f>BP71</f>
        <v>71741</v>
      </c>
      <c r="D621" s="180">
        <f>(D615/D612)*BP76</f>
        <v>277.86111821274756</v>
      </c>
      <c r="N621" s="197" t="s">
        <v>613</v>
      </c>
    </row>
    <row r="622" spans="1:14" ht="12.6" customHeight="1">
      <c r="A622" s="194">
        <v>8770</v>
      </c>
      <c r="B622" s="196" t="s">
        <v>614</v>
      </c>
      <c r="C622" s="180">
        <f>CB71</f>
        <v>318445</v>
      </c>
      <c r="D622" s="180">
        <f>(D615/D612)*CB76</f>
        <v>1173.9632244488585</v>
      </c>
      <c r="N622" s="197" t="s">
        <v>615</v>
      </c>
    </row>
    <row r="623" spans="1:14" ht="12.6" customHeight="1">
      <c r="A623" s="194">
        <v>8640</v>
      </c>
      <c r="B623" s="198" t="s">
        <v>616</v>
      </c>
      <c r="C623" s="180">
        <f>BQ71</f>
        <v>0</v>
      </c>
      <c r="D623" s="180">
        <f>(D615/D612)*BQ76</f>
        <v>0</v>
      </c>
      <c r="E623" s="180">
        <f>SUM(C616:D623)</f>
        <v>2076775.8585026257</v>
      </c>
      <c r="N623" s="197" t="s">
        <v>617</v>
      </c>
    </row>
    <row r="624" spans="1:14" ht="12.6" customHeight="1">
      <c r="A624" s="194">
        <v>8420</v>
      </c>
      <c r="B624" s="198" t="s">
        <v>139</v>
      </c>
      <c r="C624" s="180">
        <f>BD71</f>
        <v>185722</v>
      </c>
      <c r="D624" s="180">
        <f>(D615/D612)*BD76</f>
        <v>4640.2806741528839</v>
      </c>
      <c r="E624" s="180">
        <f>(E623/E612)*SUM(C624:D624)</f>
        <v>16577.765441805255</v>
      </c>
      <c r="F624" s="180">
        <f>SUM(C624:E624)</f>
        <v>206940.04611595813</v>
      </c>
      <c r="N624" s="197" t="s">
        <v>618</v>
      </c>
    </row>
    <row r="625" spans="1:14" ht="12.6" customHeight="1">
      <c r="A625" s="194">
        <v>8320</v>
      </c>
      <c r="B625" s="198" t="s">
        <v>135</v>
      </c>
      <c r="C625" s="180">
        <f>AY71</f>
        <v>110640</v>
      </c>
      <c r="D625" s="180">
        <f>(D615/D612)*AY76</f>
        <v>8613.6946645951739</v>
      </c>
      <c r="E625" s="180">
        <f>(E623/E612)*SUM(C625:D625)</f>
        <v>10385.249489641938</v>
      </c>
      <c r="F625" s="180">
        <f>(F624/F612)*AY64</f>
        <v>1544.3695637303033</v>
      </c>
      <c r="G625" s="180">
        <f>SUM(C625:F625)</f>
        <v>131183.31371796742</v>
      </c>
      <c r="N625" s="197" t="s">
        <v>619</v>
      </c>
    </row>
    <row r="626" spans="1:14" ht="12.6" customHeight="1">
      <c r="A626" s="194">
        <v>8650</v>
      </c>
      <c r="B626" s="198" t="s">
        <v>152</v>
      </c>
      <c r="C626" s="180">
        <f>BR71</f>
        <v>346939</v>
      </c>
      <c r="D626" s="180">
        <f>(D615/D612)*BR76</f>
        <v>13830.53715903951</v>
      </c>
      <c r="E626" s="180">
        <f>(E623/E612)*SUM(C626:D626)</f>
        <v>31417.740659498519</v>
      </c>
      <c r="F626" s="180">
        <f>(F624/F612)*BR64</f>
        <v>1161.8399486246915</v>
      </c>
      <c r="G626" s="180">
        <f>(G625/G612)*BR77</f>
        <v>0</v>
      </c>
      <c r="N626" s="197" t="s">
        <v>620</v>
      </c>
    </row>
    <row r="627" spans="1:14" ht="12.6" customHeight="1">
      <c r="A627" s="194">
        <v>8620</v>
      </c>
      <c r="B627" s="196" t="s">
        <v>621</v>
      </c>
      <c r="C627" s="180">
        <f>BO71</f>
        <v>139588</v>
      </c>
      <c r="D627" s="180">
        <f>(D615/D612)*BO76</f>
        <v>3813.6438474699603</v>
      </c>
      <c r="E627" s="180">
        <f>(E623/E612)*SUM(C627:D627)</f>
        <v>12488.182045590696</v>
      </c>
      <c r="F627" s="180">
        <f>(F624/F612)*BO64</f>
        <v>0.22501742065035987</v>
      </c>
      <c r="G627" s="180">
        <f>(G625/G612)*BO77</f>
        <v>0</v>
      </c>
      <c r="N627" s="197" t="s">
        <v>622</v>
      </c>
    </row>
    <row r="628" spans="1:14" ht="12.6" customHeight="1">
      <c r="A628" s="194">
        <v>8330</v>
      </c>
      <c r="B628" s="198" t="s">
        <v>136</v>
      </c>
      <c r="C628" s="180">
        <f>AZ71</f>
        <v>458788</v>
      </c>
      <c r="D628" s="180">
        <f>(D615/D612)*AZ76</f>
        <v>3855.3230152018723</v>
      </c>
      <c r="E628" s="180">
        <f>(E623/E612)*SUM(C628:D628)</f>
        <v>40289.45474388155</v>
      </c>
      <c r="F628" s="180">
        <f>(F624/F612)*AZ64</f>
        <v>9486.3594255847547</v>
      </c>
      <c r="G628" s="180">
        <f>(G625/G612)*AZ77</f>
        <v>0</v>
      </c>
      <c r="H628" s="180">
        <f>SUM(C626:G628)</f>
        <v>1061658.305862312</v>
      </c>
      <c r="N628" s="197" t="s">
        <v>623</v>
      </c>
    </row>
    <row r="629" spans="1:14" ht="12.6" customHeight="1">
      <c r="A629" s="194">
        <v>8460</v>
      </c>
      <c r="B629" s="198" t="s">
        <v>141</v>
      </c>
      <c r="C629" s="180">
        <f>BF71</f>
        <v>492764</v>
      </c>
      <c r="D629" s="180">
        <f>(D615/D612)*BF76</f>
        <v>7231.335601486755</v>
      </c>
      <c r="E629" s="180">
        <f>(E623/E612)*SUM(C629:D629)</f>
        <v>43542.267755166635</v>
      </c>
      <c r="F629" s="180">
        <f>(F624/F612)*BF64</f>
        <v>2274.1760647063038</v>
      </c>
      <c r="G629" s="180">
        <f>(G625/G612)*BF77</f>
        <v>0</v>
      </c>
      <c r="H629" s="180">
        <f>(H628/H612)*BF60</f>
        <v>60965.146667176843</v>
      </c>
      <c r="I629" s="180">
        <f>SUM(C629:H629)</f>
        <v>606776.92608853651</v>
      </c>
      <c r="N629" s="197" t="s">
        <v>624</v>
      </c>
    </row>
    <row r="630" spans="1:14" ht="12.6" customHeight="1">
      <c r="A630" s="194">
        <v>8350</v>
      </c>
      <c r="B630" s="198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7" t="s">
        <v>626</v>
      </c>
    </row>
    <row r="631" spans="1:14" ht="12.6" customHeight="1">
      <c r="A631" s="194">
        <v>8200</v>
      </c>
      <c r="B631" s="198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7" t="s">
        <v>628</v>
      </c>
    </row>
    <row r="632" spans="1:14" ht="12.6" customHeight="1">
      <c r="A632" s="194">
        <v>8360</v>
      </c>
      <c r="B632" s="198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7" t="s">
        <v>630</v>
      </c>
    </row>
    <row r="633" spans="1:14" ht="12.6" customHeight="1">
      <c r="A633" s="194">
        <v>8370</v>
      </c>
      <c r="B633" s="198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7" t="s">
        <v>632</v>
      </c>
    </row>
    <row r="634" spans="1:14" ht="12.6" customHeight="1">
      <c r="A634" s="194">
        <v>8490</v>
      </c>
      <c r="B634" s="198" t="s">
        <v>633</v>
      </c>
      <c r="C634" s="180">
        <f>BI71</f>
        <v>10538</v>
      </c>
      <c r="D634" s="180">
        <f>(D615/D612)*BI76</f>
        <v>2340.9799209423982</v>
      </c>
      <c r="E634" s="180">
        <f>(E623/E612)*SUM(C634:D634)</f>
        <v>1121.57044716523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7" t="s">
        <v>634</v>
      </c>
    </row>
    <row r="635" spans="1:14" ht="12.6" customHeight="1">
      <c r="A635" s="194">
        <v>8530</v>
      </c>
      <c r="B635" s="198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7" t="s">
        <v>636</v>
      </c>
    </row>
    <row r="636" spans="1:14" ht="12.6" customHeight="1">
      <c r="A636" s="194">
        <v>8480</v>
      </c>
      <c r="B636" s="198" t="s">
        <v>637</v>
      </c>
      <c r="C636" s="180">
        <f>BH71</f>
        <v>1301281</v>
      </c>
      <c r="D636" s="180">
        <f>(D615/D612)*BH76</f>
        <v>4167.916773191213</v>
      </c>
      <c r="E636" s="180">
        <f>(E623/E612)*SUM(C636:D636)</f>
        <v>113685.47309836447</v>
      </c>
      <c r="F636" s="180">
        <f>(F624/F612)*BH64</f>
        <v>1210.1436882576354</v>
      </c>
      <c r="G636" s="180">
        <f>(G625/G612)*BH77</f>
        <v>0</v>
      </c>
      <c r="H636" s="180">
        <f>(H628/H612)*BH60</f>
        <v>17295.077068702649</v>
      </c>
      <c r="I636" s="180">
        <f>(I629/I612)*BH78</f>
        <v>0</v>
      </c>
      <c r="J636" s="180">
        <f>(J630/J612)*BH79</f>
        <v>0</v>
      </c>
      <c r="N636" s="197" t="s">
        <v>638</v>
      </c>
    </row>
    <row r="637" spans="1:14" ht="12.6" customHeight="1">
      <c r="A637" s="194">
        <v>8560</v>
      </c>
      <c r="B637" s="198" t="s">
        <v>147</v>
      </c>
      <c r="C637" s="180">
        <f>BL71</f>
        <v>1808492</v>
      </c>
      <c r="D637" s="180">
        <f>(D615/D612)*BL76</f>
        <v>12941.381580758718</v>
      </c>
      <c r="E637" s="180">
        <f>(E623/E612)*SUM(C637:D637)</f>
        <v>158620.15973325045</v>
      </c>
      <c r="F637" s="180">
        <f>(F624/F612)*BL64</f>
        <v>1101.0102392422109</v>
      </c>
      <c r="G637" s="180">
        <f>(G625/G612)*BL77</f>
        <v>0</v>
      </c>
      <c r="H637" s="180">
        <f>(H628/H612)*BL60</f>
        <v>119163.08100336127</v>
      </c>
      <c r="I637" s="180">
        <f>(I629/I612)*BL78</f>
        <v>0</v>
      </c>
      <c r="J637" s="180">
        <f>(J630/J612)*BL79</f>
        <v>0</v>
      </c>
      <c r="N637" s="197" t="s">
        <v>639</v>
      </c>
    </row>
    <row r="638" spans="1:14" ht="12.6" customHeight="1">
      <c r="A638" s="194">
        <v>8590</v>
      </c>
      <c r="B638" s="198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7" t="s">
        <v>641</v>
      </c>
    </row>
    <row r="639" spans="1:14" ht="12.6" customHeight="1">
      <c r="A639" s="194">
        <v>8660</v>
      </c>
      <c r="B639" s="198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7" t="s">
        <v>643</v>
      </c>
    </row>
    <row r="640" spans="1:14" ht="12.6" customHeight="1">
      <c r="A640" s="194">
        <v>8670</v>
      </c>
      <c r="B640" s="198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7" t="s">
        <v>645</v>
      </c>
    </row>
    <row r="641" spans="1:14" ht="12.6" customHeight="1">
      <c r="A641" s="194">
        <v>8680</v>
      </c>
      <c r="B641" s="198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7" t="s">
        <v>647</v>
      </c>
    </row>
    <row r="642" spans="1:14" ht="12.6" customHeight="1">
      <c r="A642" s="194">
        <v>8690</v>
      </c>
      <c r="B642" s="198" t="s">
        <v>648</v>
      </c>
      <c r="C642" s="180">
        <f>BV71</f>
        <v>118126</v>
      </c>
      <c r="D642" s="180">
        <f>(D615/D612)*BV76</f>
        <v>14143.13091702885</v>
      </c>
      <c r="E642" s="180">
        <f>(E623/E612)*SUM(C642:D642)</f>
        <v>11518.703283909863</v>
      </c>
      <c r="F642" s="180">
        <f>(F624/F612)*BV64</f>
        <v>37.727920862377005</v>
      </c>
      <c r="G642" s="180">
        <f>(G625/G612)*BV77</f>
        <v>0</v>
      </c>
      <c r="H642" s="180">
        <f>(H628/H612)*BV60</f>
        <v>864.75385343513244</v>
      </c>
      <c r="I642" s="180">
        <f>(I629/I612)*BV78</f>
        <v>33263.269292306417</v>
      </c>
      <c r="J642" s="180">
        <f>(J630/J612)*BV79</f>
        <v>0</v>
      </c>
      <c r="N642" s="197" t="s">
        <v>649</v>
      </c>
    </row>
    <row r="643" spans="1:14" ht="12.6" customHeight="1">
      <c r="A643" s="194">
        <v>8700</v>
      </c>
      <c r="B643" s="198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7" t="s">
        <v>651</v>
      </c>
    </row>
    <row r="644" spans="1:14" ht="12.6" customHeight="1">
      <c r="A644" s="194">
        <v>8710</v>
      </c>
      <c r="B644" s="198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3729911.3788207788</v>
      </c>
      <c r="N644" s="197" t="s">
        <v>653</v>
      </c>
    </row>
    <row r="645" spans="1:14" ht="12.6" customHeight="1">
      <c r="A645" s="194">
        <v>8720</v>
      </c>
      <c r="B645" s="198" t="s">
        <v>654</v>
      </c>
      <c r="C645" s="180">
        <f>BY71</f>
        <v>323927</v>
      </c>
      <c r="D645" s="180">
        <f>(D615/D612)*BY76</f>
        <v>1180.909752404177</v>
      </c>
      <c r="E645" s="180">
        <f>(E623/E612)*SUM(C645:D645)</f>
        <v>28312.135429688278</v>
      </c>
      <c r="F645" s="180">
        <f>(F624/F612)*BY64</f>
        <v>0</v>
      </c>
      <c r="G645" s="180">
        <f>(G625/G612)*BY77</f>
        <v>0</v>
      </c>
      <c r="H645" s="180">
        <f>(H628/H612)*BY60</f>
        <v>17295.077068702649</v>
      </c>
      <c r="I645" s="180">
        <f>(I629/I612)*BY78</f>
        <v>2777.3849605560367</v>
      </c>
      <c r="J645" s="180">
        <f>(J630/J612)*BY79</f>
        <v>0</v>
      </c>
      <c r="K645" s="180">
        <v>0</v>
      </c>
      <c r="N645" s="197" t="s">
        <v>655</v>
      </c>
    </row>
    <row r="646" spans="1:14" ht="12.6" customHeight="1">
      <c r="A646" s="194">
        <v>8730</v>
      </c>
      <c r="B646" s="198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7" t="s">
        <v>657</v>
      </c>
    </row>
    <row r="647" spans="1:14" ht="12.6" customHeight="1">
      <c r="A647" s="194">
        <v>8740</v>
      </c>
      <c r="B647" s="198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373492.50721135119</v>
      </c>
      <c r="N647" s="197" t="s">
        <v>659</v>
      </c>
    </row>
    <row r="648" spans="1:14" ht="12.6" customHeight="1">
      <c r="A648" s="194"/>
      <c r="B648" s="194"/>
      <c r="C648" s="180">
        <f>SUM(C614:C647)</f>
        <v>7693010</v>
      </c>
      <c r="L648" s="251"/>
    </row>
    <row r="666" spans="1:14" ht="12.6" customHeight="1">
      <c r="C666" s="181" t="s">
        <v>660</v>
      </c>
      <c r="M666" s="181" t="s">
        <v>661</v>
      </c>
    </row>
    <row r="667" spans="1:14" ht="12.6" customHeight="1">
      <c r="C667" s="181" t="s">
        <v>590</v>
      </c>
      <c r="D667" s="181" t="s">
        <v>591</v>
      </c>
      <c r="E667" s="196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6" t="s">
        <v>599</v>
      </c>
      <c r="M667" s="181" t="s">
        <v>662</v>
      </c>
    </row>
    <row r="668" spans="1:14" ht="12.6" customHeight="1">
      <c r="A668" s="194">
        <v>6010</v>
      </c>
      <c r="B668" s="196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6" t="s">
        <v>663</v>
      </c>
    </row>
    <row r="669" spans="1:14" ht="12.6" customHeight="1">
      <c r="A669" s="194">
        <v>6030</v>
      </c>
      <c r="B669" s="196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6" t="s">
        <v>664</v>
      </c>
    </row>
    <row r="670" spans="1:14" ht="12.6" customHeight="1">
      <c r="A670" s="194">
        <v>6070</v>
      </c>
      <c r="B670" s="196" t="s">
        <v>665</v>
      </c>
      <c r="C670" s="180">
        <f>E71</f>
        <v>1954490.0536705737</v>
      </c>
      <c r="D670" s="180">
        <f>(D615/D612)*E76</f>
        <v>37548.507660783558</v>
      </c>
      <c r="E670" s="180">
        <f>(E623/E612)*SUM(C670:D670)</f>
        <v>173477.37116739809</v>
      </c>
      <c r="F670" s="180">
        <f>(F624/F612)*E64</f>
        <v>33924.601412737742</v>
      </c>
      <c r="G670" s="180">
        <f>(G625/G612)*E77</f>
        <v>79713.507347803228</v>
      </c>
      <c r="H670" s="180">
        <f>(H628/H612)*E60</f>
        <v>129667.62642470065</v>
      </c>
      <c r="I670" s="180">
        <f>(I629/I612)*E78</f>
        <v>88310.440536264054</v>
      </c>
      <c r="J670" s="180">
        <f>(J630/J612)*E79</f>
        <v>0</v>
      </c>
      <c r="K670" s="180">
        <f>(K644/K612)*E75</f>
        <v>206124.81441978493</v>
      </c>
      <c r="L670" s="180">
        <f>(L647/L612)*E80</f>
        <v>129594.35118839852</v>
      </c>
      <c r="M670" s="180">
        <f t="shared" si="20"/>
        <v>878361</v>
      </c>
      <c r="N670" s="196" t="s">
        <v>666</v>
      </c>
    </row>
    <row r="671" spans="1:14" ht="12.6" customHeight="1">
      <c r="A671" s="194">
        <v>6100</v>
      </c>
      <c r="B671" s="196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6" t="s">
        <v>668</v>
      </c>
    </row>
    <row r="672" spans="1:14" ht="12.6" customHeight="1">
      <c r="A672" s="194">
        <v>6120</v>
      </c>
      <c r="B672" s="196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6" t="s">
        <v>670</v>
      </c>
    </row>
    <row r="673" spans="1:14" ht="12.6" customHeight="1">
      <c r="A673" s="194">
        <v>6140</v>
      </c>
      <c r="B673" s="196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6" t="s">
        <v>672</v>
      </c>
    </row>
    <row r="674" spans="1:14" ht="12.6" customHeight="1">
      <c r="A674" s="194">
        <v>6150</v>
      </c>
      <c r="B674" s="196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6" t="s">
        <v>674</v>
      </c>
    </row>
    <row r="675" spans="1:14" ht="12.6" customHeight="1">
      <c r="A675" s="194">
        <v>6170</v>
      </c>
      <c r="B675" s="196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6" t="s">
        <v>675</v>
      </c>
    </row>
    <row r="676" spans="1:14" ht="12.6" customHeight="1">
      <c r="A676" s="194">
        <v>6200</v>
      </c>
      <c r="B676" s="196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6" t="s">
        <v>676</v>
      </c>
    </row>
    <row r="677" spans="1:14" ht="12.6" customHeight="1">
      <c r="A677" s="194">
        <v>6210</v>
      </c>
      <c r="B677" s="196" t="s">
        <v>289</v>
      </c>
      <c r="C677" s="180">
        <f>L71</f>
        <v>954810.94632942625</v>
      </c>
      <c r="D677" s="180">
        <f>(D615/D612)*L76</f>
        <v>18343.256267710614</v>
      </c>
      <c r="E677" s="180">
        <f>(E623/E612)*SUM(C677:D677)</f>
        <v>84747.472305068062</v>
      </c>
      <c r="F677" s="180">
        <f>(F624/F612)*L64</f>
        <v>16572.908059933423</v>
      </c>
      <c r="G677" s="180">
        <f>(G625/G612)*L77</f>
        <v>38941.76851150718</v>
      </c>
      <c r="H677" s="180">
        <f>(H628/H612)*L60</f>
        <v>63345.433662020892</v>
      </c>
      <c r="I677" s="180">
        <f>(I629/I612)*L78</f>
        <v>43141.555890994023</v>
      </c>
      <c r="J677" s="180">
        <f>(J630/J612)*L79</f>
        <v>0</v>
      </c>
      <c r="K677" s="180">
        <f>(K644/K612)*L75</f>
        <v>100696.40015372532</v>
      </c>
      <c r="L677" s="180">
        <f>(L647/L612)*L80</f>
        <v>63309.637127849419</v>
      </c>
      <c r="M677" s="180">
        <f t="shared" si="20"/>
        <v>429098</v>
      </c>
      <c r="N677" s="196" t="s">
        <v>677</v>
      </c>
    </row>
    <row r="678" spans="1:14" ht="12.6" customHeight="1">
      <c r="A678" s="194">
        <v>6330</v>
      </c>
      <c r="B678" s="196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6" t="s">
        <v>679</v>
      </c>
    </row>
    <row r="679" spans="1:14" ht="12.6" customHeight="1">
      <c r="A679" s="194">
        <v>6400</v>
      </c>
      <c r="B679" s="196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6" t="s">
        <v>681</v>
      </c>
    </row>
    <row r="680" spans="1:14" ht="12.6" customHeight="1">
      <c r="A680" s="194">
        <v>7010</v>
      </c>
      <c r="B680" s="196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6" t="s">
        <v>683</v>
      </c>
    </row>
    <row r="681" spans="1:14" ht="12.6" customHeight="1">
      <c r="A681" s="194">
        <v>7020</v>
      </c>
      <c r="B681" s="196" t="s">
        <v>684</v>
      </c>
      <c r="C681" s="180">
        <f>P71</f>
        <v>1178045</v>
      </c>
      <c r="D681" s="180">
        <f>(D615/D612)*P76</f>
        <v>27577.715982615195</v>
      </c>
      <c r="E681" s="180">
        <f>(E623/E612)*SUM(C681:D681)</f>
        <v>104992.07367179717</v>
      </c>
      <c r="F681" s="180">
        <f>(F624/F612)*P64</f>
        <v>25256.33032283081</v>
      </c>
      <c r="G681" s="180">
        <f>(G625/G612)*P77</f>
        <v>0</v>
      </c>
      <c r="H681" s="180">
        <f>(H628/H612)*P60</f>
        <v>50934.001967329299</v>
      </c>
      <c r="I681" s="180">
        <f>(I629/I612)*P78</f>
        <v>64860.107608279213</v>
      </c>
      <c r="J681" s="180">
        <f>(J630/J612)*P79</f>
        <v>0</v>
      </c>
      <c r="K681" s="180">
        <f>(K644/K612)*P75</f>
        <v>388870.64521535102</v>
      </c>
      <c r="L681" s="180">
        <f>(L647/L612)*P80</f>
        <v>45808.942332856022</v>
      </c>
      <c r="M681" s="180">
        <f t="shared" si="20"/>
        <v>708300</v>
      </c>
      <c r="N681" s="196" t="s">
        <v>685</v>
      </c>
    </row>
    <row r="682" spans="1:14" ht="12.6" customHeight="1">
      <c r="A682" s="194">
        <v>7030</v>
      </c>
      <c r="B682" s="196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6" t="s">
        <v>687</v>
      </c>
    </row>
    <row r="683" spans="1:14" ht="12.6" customHeight="1">
      <c r="A683" s="194">
        <v>7040</v>
      </c>
      <c r="B683" s="196" t="s">
        <v>107</v>
      </c>
      <c r="C683" s="180">
        <f>R71</f>
        <v>465920</v>
      </c>
      <c r="D683" s="180">
        <f>(D615/D612)*R76</f>
        <v>340.37986981061573</v>
      </c>
      <c r="E683" s="180">
        <f>(E623/E612)*SUM(C683:D683)</f>
        <v>40604.447398482152</v>
      </c>
      <c r="F683" s="180">
        <f>(F624/F612)*R64</f>
        <v>13.20102201148778</v>
      </c>
      <c r="G683" s="180">
        <f>(G625/G612)*R77</f>
        <v>0</v>
      </c>
      <c r="H683" s="180">
        <f>(H628/H612)*R60</f>
        <v>13317.20934290104</v>
      </c>
      <c r="I683" s="180">
        <f>(I629/I612)*R78</f>
        <v>800.54037098379888</v>
      </c>
      <c r="J683" s="180">
        <f>(J630/J612)*R79</f>
        <v>0</v>
      </c>
      <c r="K683" s="180">
        <f>(K644/K612)*R75</f>
        <v>15293.663787842483</v>
      </c>
      <c r="L683" s="180">
        <f>(L647/L612)*R80</f>
        <v>17725.068138843788</v>
      </c>
      <c r="M683" s="180">
        <f t="shared" si="20"/>
        <v>88095</v>
      </c>
      <c r="N683" s="196" t="s">
        <v>688</v>
      </c>
    </row>
    <row r="684" spans="1:14" ht="12.6" customHeight="1">
      <c r="A684" s="194">
        <v>7050</v>
      </c>
      <c r="B684" s="196" t="s">
        <v>689</v>
      </c>
      <c r="C684" s="180">
        <f>S71</f>
        <v>1006</v>
      </c>
      <c r="D684" s="180">
        <f>(D615/D612)*S76</f>
        <v>0</v>
      </c>
      <c r="E684" s="180">
        <f>(E623/E612)*SUM(C684:D684)</f>
        <v>87.607859999339126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88</v>
      </c>
      <c r="N684" s="196" t="s">
        <v>690</v>
      </c>
    </row>
    <row r="685" spans="1:14" ht="12.6" customHeight="1">
      <c r="A685" s="194">
        <v>7060</v>
      </c>
      <c r="B685" s="196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6" t="s">
        <v>692</v>
      </c>
    </row>
    <row r="686" spans="1:14" ht="12.6" customHeight="1">
      <c r="A686" s="194">
        <v>7070</v>
      </c>
      <c r="B686" s="196" t="s">
        <v>109</v>
      </c>
      <c r="C686" s="180">
        <f>U71</f>
        <v>1494942</v>
      </c>
      <c r="D686" s="180">
        <f>(D615/D612)*U76</f>
        <v>12302.301008869397</v>
      </c>
      <c r="E686" s="180">
        <f>(E623/E612)*SUM(C686:D686)</f>
        <v>131258.89434153758</v>
      </c>
      <c r="F686" s="180">
        <f>(F624/F612)*U64</f>
        <v>26910.133358804072</v>
      </c>
      <c r="G686" s="180">
        <f>(G625/G612)*U77</f>
        <v>0</v>
      </c>
      <c r="H686" s="180">
        <f>(H628/H612)*U60</f>
        <v>77481.945267787873</v>
      </c>
      <c r="I686" s="180">
        <f>(I629/I612)*U78</f>
        <v>28933.8162655573</v>
      </c>
      <c r="J686" s="180">
        <f>(J630/J612)*U79</f>
        <v>0</v>
      </c>
      <c r="K686" s="180">
        <f>(K644/K612)*U75</f>
        <v>581023.36525157897</v>
      </c>
      <c r="L686" s="180">
        <f>(L647/L612)*U80</f>
        <v>0</v>
      </c>
      <c r="M686" s="180">
        <f t="shared" si="20"/>
        <v>857910</v>
      </c>
      <c r="N686" s="196" t="s">
        <v>693</v>
      </c>
    </row>
    <row r="687" spans="1:14" ht="12.6" customHeight="1">
      <c r="A687" s="194">
        <v>7110</v>
      </c>
      <c r="B687" s="196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6" t="s">
        <v>695</v>
      </c>
    </row>
    <row r="688" spans="1:14" ht="12.6" customHeight="1">
      <c r="A688" s="194">
        <v>7120</v>
      </c>
      <c r="B688" s="196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6" t="s">
        <v>697</v>
      </c>
    </row>
    <row r="689" spans="1:14" ht="12.6" customHeight="1">
      <c r="A689" s="194">
        <v>7130</v>
      </c>
      <c r="B689" s="196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6" t="s">
        <v>699</v>
      </c>
    </row>
    <row r="690" spans="1:14" ht="12.6" customHeight="1">
      <c r="A690" s="194">
        <v>7140</v>
      </c>
      <c r="B690" s="196" t="s">
        <v>1250</v>
      </c>
      <c r="C690" s="180">
        <f>Y71</f>
        <v>0</v>
      </c>
      <c r="D690" s="180">
        <f>(D615/D612)*Y76</f>
        <v>0</v>
      </c>
      <c r="E690" s="180">
        <f>(E623/E612)*SUM(C690:D690)</f>
        <v>0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0</v>
      </c>
      <c r="L690" s="180">
        <f>(L647/L612)*Y80</f>
        <v>0</v>
      </c>
      <c r="M690" s="180">
        <f t="shared" si="20"/>
        <v>0</v>
      </c>
      <c r="N690" s="196" t="s">
        <v>700</v>
      </c>
    </row>
    <row r="691" spans="1:14" ht="12.6" customHeight="1">
      <c r="A691" s="194">
        <v>7150</v>
      </c>
      <c r="B691" s="196" t="s">
        <v>701</v>
      </c>
      <c r="C691" s="180">
        <f>Z71</f>
        <v>1426064</v>
      </c>
      <c r="D691" s="180">
        <f>(D615/D612)*Z76</f>
        <v>26396.806230211016</v>
      </c>
      <c r="E691" s="180">
        <f>(E623/E612)*SUM(C691:D691)</f>
        <v>126488.05463891009</v>
      </c>
      <c r="F691" s="180">
        <f>(F624/F612)*Z64</f>
        <v>3760.0410990675136</v>
      </c>
      <c r="G691" s="180">
        <f>(G625/G612)*Z77</f>
        <v>6750.6970917575381</v>
      </c>
      <c r="H691" s="180">
        <f>(H628/H612)*Z60</f>
        <v>56381.95124397063</v>
      </c>
      <c r="I691" s="180">
        <f>(I629/I612)*Z78</f>
        <v>62082.722647723174</v>
      </c>
      <c r="J691" s="180">
        <f>(J630/J612)*Z79</f>
        <v>0</v>
      </c>
      <c r="K691" s="180">
        <f>(K644/K612)*Z75</f>
        <v>883244.27721486718</v>
      </c>
      <c r="L691" s="180">
        <f>(L647/L612)*Z80</f>
        <v>0</v>
      </c>
      <c r="M691" s="180">
        <f t="shared" si="20"/>
        <v>1165105</v>
      </c>
      <c r="N691" s="196" t="s">
        <v>702</v>
      </c>
    </row>
    <row r="692" spans="1:14" ht="12.6" customHeight="1">
      <c r="A692" s="194">
        <v>7160</v>
      </c>
      <c r="B692" s="196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6" t="s">
        <v>704</v>
      </c>
    </row>
    <row r="693" spans="1:14" ht="12.6" customHeight="1">
      <c r="A693" s="194">
        <v>7170</v>
      </c>
      <c r="B693" s="196" t="s">
        <v>115</v>
      </c>
      <c r="C693" s="180">
        <f>AB71</f>
        <v>1114720</v>
      </c>
      <c r="D693" s="180">
        <f>(D615/D612)*AB76</f>
        <v>625.18751597868197</v>
      </c>
      <c r="E693" s="180">
        <f>(E623/E612)*SUM(C693:D693)</f>
        <v>97130.223696656569</v>
      </c>
      <c r="F693" s="180">
        <f>(F624/F612)*AB64</f>
        <v>60751.628337514943</v>
      </c>
      <c r="G693" s="180">
        <f>(G625/G612)*AB77</f>
        <v>0</v>
      </c>
      <c r="H693" s="180">
        <f>(H628/H612)*AB60</f>
        <v>8474.5877636642981</v>
      </c>
      <c r="I693" s="180">
        <f>(I629/I612)*AB78</f>
        <v>1470.3802732355489</v>
      </c>
      <c r="J693" s="180">
        <f>(J630/J612)*AB79</f>
        <v>0</v>
      </c>
      <c r="K693" s="180">
        <f>(K644/K612)*AB75</f>
        <v>272259.65562096779</v>
      </c>
      <c r="L693" s="180">
        <f>(L647/L612)*AB80</f>
        <v>0</v>
      </c>
      <c r="M693" s="180">
        <f t="shared" si="20"/>
        <v>440712</v>
      </c>
      <c r="N693" s="196" t="s">
        <v>705</v>
      </c>
    </row>
    <row r="694" spans="1:14" ht="12.6" customHeight="1">
      <c r="A694" s="194">
        <v>7180</v>
      </c>
      <c r="B694" s="196" t="s">
        <v>706</v>
      </c>
      <c r="C694" s="180">
        <f>AC71</f>
        <v>193172</v>
      </c>
      <c r="D694" s="180">
        <f>(D615/D612)*AC76</f>
        <v>6890.9557316761393</v>
      </c>
      <c r="E694" s="180">
        <f>(E623/E612)*SUM(C694:D694)</f>
        <v>17422.552104169648</v>
      </c>
      <c r="F694" s="180">
        <f>(F624/F612)*AC64</f>
        <v>490.46297121090106</v>
      </c>
      <c r="G694" s="180">
        <f>(G625/G612)*AC77</f>
        <v>0</v>
      </c>
      <c r="H694" s="180">
        <f>(H628/H612)*AC60</f>
        <v>9425.8170024429419</v>
      </c>
      <c r="I694" s="180">
        <f>(I629/I612)*AC78</f>
        <v>16206.858122774051</v>
      </c>
      <c r="J694" s="180">
        <f>(J630/J612)*AC79</f>
        <v>0</v>
      </c>
      <c r="K694" s="180">
        <f>(K644/K612)*AC75</f>
        <v>25212.807092113329</v>
      </c>
      <c r="L694" s="180">
        <f>(L647/L612)*AC80</f>
        <v>10819.197435398155</v>
      </c>
      <c r="M694" s="180">
        <f t="shared" si="20"/>
        <v>86469</v>
      </c>
      <c r="N694" s="196" t="s">
        <v>707</v>
      </c>
    </row>
    <row r="695" spans="1:14" ht="12.6" customHeight="1">
      <c r="A695" s="194">
        <v>7190</v>
      </c>
      <c r="B695" s="196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6" t="s">
        <v>708</v>
      </c>
    </row>
    <row r="696" spans="1:14" ht="12.6" customHeight="1">
      <c r="A696" s="194">
        <v>7200</v>
      </c>
      <c r="B696" s="196" t="s">
        <v>709</v>
      </c>
      <c r="C696" s="180">
        <f>AE71</f>
        <v>490379</v>
      </c>
      <c r="D696" s="180">
        <f>(D615/D612)*AE76</f>
        <v>5557.2223642549507</v>
      </c>
      <c r="E696" s="180">
        <f>(E623/E612)*SUM(C696:D696)</f>
        <v>43188.778466688636</v>
      </c>
      <c r="F696" s="180">
        <f>(F624/F612)*AE64</f>
        <v>628.32364426268816</v>
      </c>
      <c r="G696" s="180">
        <f>(G625/G612)*AE77</f>
        <v>0</v>
      </c>
      <c r="H696" s="180">
        <f>(H628/H612)*AE60</f>
        <v>17295.077068702649</v>
      </c>
      <c r="I696" s="180">
        <f>(I629/I612)*AE78</f>
        <v>13070.046873204879</v>
      </c>
      <c r="J696" s="180">
        <f>(J630/J612)*AE79</f>
        <v>0</v>
      </c>
      <c r="K696" s="180">
        <f>(K644/K612)*AE75</f>
        <v>71611.658898056907</v>
      </c>
      <c r="L696" s="180">
        <f>(L647/L612)*AE80</f>
        <v>0</v>
      </c>
      <c r="M696" s="180">
        <f t="shared" si="20"/>
        <v>151351</v>
      </c>
      <c r="N696" s="196" t="s">
        <v>710</v>
      </c>
    </row>
    <row r="697" spans="1:14" ht="12.6" customHeight="1">
      <c r="A697" s="194">
        <v>7220</v>
      </c>
      <c r="B697" s="196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6" t="s">
        <v>712</v>
      </c>
    </row>
    <row r="698" spans="1:14" ht="12.6" customHeight="1">
      <c r="A698" s="194">
        <v>7230</v>
      </c>
      <c r="B698" s="196" t="s">
        <v>713</v>
      </c>
      <c r="C698" s="180">
        <f>AG71</f>
        <v>3297052</v>
      </c>
      <c r="D698" s="180">
        <f>(D615/D612)*AG76</f>
        <v>35364.773820527444</v>
      </c>
      <c r="E698" s="180">
        <f>(E623/E612)*SUM(C698:D698)</f>
        <v>290204.67413550511</v>
      </c>
      <c r="F698" s="180">
        <f>(F624/F612)*AG64</f>
        <v>5292.2597220826974</v>
      </c>
      <c r="G698" s="180">
        <f>(G625/G612)*AG77</f>
        <v>5777.3407668994751</v>
      </c>
      <c r="H698" s="180">
        <f>(H628/H612)*AG60</f>
        <v>84140.549939238394</v>
      </c>
      <c r="I698" s="180">
        <f>(I629/I612)*AG78</f>
        <v>83174.510789357548</v>
      </c>
      <c r="J698" s="180">
        <f>(J630/J612)*AG79</f>
        <v>0</v>
      </c>
      <c r="K698" s="180">
        <f>(K644/K612)*AG75</f>
        <v>808512.93730963464</v>
      </c>
      <c r="L698" s="180">
        <f>(L647/L612)*AG80</f>
        <v>48801.48630434912</v>
      </c>
      <c r="M698" s="180">
        <f t="shared" si="20"/>
        <v>1361269</v>
      </c>
      <c r="N698" s="196" t="s">
        <v>714</v>
      </c>
    </row>
    <row r="699" spans="1:14" ht="12.6" customHeight="1">
      <c r="A699" s="194">
        <v>7240</v>
      </c>
      <c r="B699" s="196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6" t="s">
        <v>715</v>
      </c>
    </row>
    <row r="700" spans="1:14" ht="12.6" customHeight="1">
      <c r="A700" s="194">
        <v>7250</v>
      </c>
      <c r="B700" s="196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6" t="s">
        <v>717</v>
      </c>
    </row>
    <row r="701" spans="1:14" ht="12.6" customHeight="1">
      <c r="A701" s="194">
        <v>7260</v>
      </c>
      <c r="B701" s="196" t="s">
        <v>121</v>
      </c>
      <c r="C701" s="180">
        <f>AJ71</f>
        <v>5636930</v>
      </c>
      <c r="D701" s="180">
        <f>(D615/D612)*AJ76</f>
        <v>71167.178902239961</v>
      </c>
      <c r="E701" s="180">
        <f>(E623/E612)*SUM(C701:D701)</f>
        <v>497091.62873945333</v>
      </c>
      <c r="F701" s="180">
        <f>(F624/F612)*AJ64</f>
        <v>16524.304297072944</v>
      </c>
      <c r="G701" s="180">
        <f>(G625/G612)*AJ77</f>
        <v>0</v>
      </c>
      <c r="H701" s="180">
        <f>(H628/H612)*AJ60</f>
        <v>333622.03665527416</v>
      </c>
      <c r="I701" s="180">
        <f>(I629/I612)*AJ78</f>
        <v>167378.28776997997</v>
      </c>
      <c r="J701" s="180">
        <f>(J630/J612)*AJ79</f>
        <v>0</v>
      </c>
      <c r="K701" s="180">
        <f>(K644/K612)*AJ75</f>
        <v>365707.85277389968</v>
      </c>
      <c r="L701" s="180">
        <f>(L647/L612)*AJ80</f>
        <v>57433.824683656167</v>
      </c>
      <c r="M701" s="180">
        <f t="shared" si="20"/>
        <v>1508925</v>
      </c>
      <c r="N701" s="196" t="s">
        <v>718</v>
      </c>
    </row>
    <row r="702" spans="1:14" ht="12.6" customHeight="1">
      <c r="A702" s="194">
        <v>7310</v>
      </c>
      <c r="B702" s="196" t="s">
        <v>719</v>
      </c>
      <c r="C702" s="180">
        <f>AK71</f>
        <v>2562</v>
      </c>
      <c r="D702" s="180">
        <f>(D615/D612)*AK76</f>
        <v>138.93055910637378</v>
      </c>
      <c r="E702" s="180">
        <f>(E623/E612)*SUM(C702:D702)</f>
        <v>235.21147742557451</v>
      </c>
      <c r="F702" s="180">
        <f>(F624/F612)*AK64</f>
        <v>0</v>
      </c>
      <c r="G702" s="180">
        <f>(G625/G612)*AK77</f>
        <v>0</v>
      </c>
      <c r="H702" s="180">
        <f>(H628/H612)*AK60</f>
        <v>172.95077068702651</v>
      </c>
      <c r="I702" s="180">
        <f>(I629/I612)*AK78</f>
        <v>326.75117183012196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874</v>
      </c>
      <c r="N702" s="196" t="s">
        <v>720</v>
      </c>
    </row>
    <row r="703" spans="1:14" ht="12.6" customHeight="1">
      <c r="A703" s="194">
        <v>7320</v>
      </c>
      <c r="B703" s="196" t="s">
        <v>721</v>
      </c>
      <c r="C703" s="180">
        <f>AL71</f>
        <v>20872</v>
      </c>
      <c r="D703" s="180">
        <f>(D615/D612)*AL76</f>
        <v>416.79167731912133</v>
      </c>
      <c r="E703" s="180">
        <f>(E623/E612)*SUM(C703:D703)</f>
        <v>1853.941829842614</v>
      </c>
      <c r="F703" s="180">
        <f>(F624/F612)*AL64</f>
        <v>0</v>
      </c>
      <c r="G703" s="180">
        <f>(G625/G612)*AL77</f>
        <v>0</v>
      </c>
      <c r="H703" s="180">
        <f>(H628/H612)*AL60</f>
        <v>1729.5077068702649</v>
      </c>
      <c r="I703" s="180">
        <f>(I629/I612)*AL78</f>
        <v>980.25351549036588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4980</v>
      </c>
      <c r="N703" s="196" t="s">
        <v>722</v>
      </c>
    </row>
    <row r="704" spans="1:14" ht="12.6" customHeight="1">
      <c r="A704" s="194">
        <v>7330</v>
      </c>
      <c r="B704" s="196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6" t="s">
        <v>724</v>
      </c>
    </row>
    <row r="705" spans="1:15" ht="12.6" customHeight="1">
      <c r="A705" s="194">
        <v>7340</v>
      </c>
      <c r="B705" s="196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6" t="s">
        <v>726</v>
      </c>
    </row>
    <row r="706" spans="1:15" ht="12.6" customHeight="1">
      <c r="A706" s="194">
        <v>7350</v>
      </c>
      <c r="B706" s="196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6" t="s">
        <v>728</v>
      </c>
    </row>
    <row r="707" spans="1:15" ht="12.6" customHeight="1">
      <c r="A707" s="194">
        <v>7380</v>
      </c>
      <c r="B707" s="196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6" t="s">
        <v>730</v>
      </c>
    </row>
    <row r="708" spans="1:15" ht="12.6" customHeight="1">
      <c r="A708" s="194">
        <v>7390</v>
      </c>
      <c r="B708" s="196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6" t="s">
        <v>732</v>
      </c>
    </row>
    <row r="709" spans="1:15" ht="12.6" customHeight="1">
      <c r="A709" s="194">
        <v>7400</v>
      </c>
      <c r="B709" s="196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6" t="s">
        <v>734</v>
      </c>
    </row>
    <row r="710" spans="1:15" ht="12.6" customHeight="1">
      <c r="A710" s="194">
        <v>7410</v>
      </c>
      <c r="B710" s="196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6" t="s">
        <v>735</v>
      </c>
    </row>
    <row r="711" spans="1:15" ht="12.6" customHeight="1">
      <c r="A711" s="194">
        <v>7420</v>
      </c>
      <c r="B711" s="196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6" t="s">
        <v>737</v>
      </c>
    </row>
    <row r="712" spans="1:15" ht="12.6" customHeight="1">
      <c r="A712" s="194">
        <v>7430</v>
      </c>
      <c r="B712" s="196" t="s">
        <v>738</v>
      </c>
      <c r="C712" s="180">
        <f>AU71</f>
        <v>393</v>
      </c>
      <c r="D712" s="180">
        <f>(D615/D612)*AU76</f>
        <v>0</v>
      </c>
      <c r="E712" s="180">
        <f>(E623/E612)*SUM(C712:D712)</f>
        <v>34.224541729364091</v>
      </c>
      <c r="F712" s="180">
        <f>(F624/F612)*AU64</f>
        <v>0</v>
      </c>
      <c r="G712" s="180">
        <f>(G625/G612)*AU77</f>
        <v>0</v>
      </c>
      <c r="H712" s="180">
        <f>(H628/H612)*AU60</f>
        <v>86.475385343513253</v>
      </c>
      <c r="I712" s="180">
        <f>(I629/I612)*AU78</f>
        <v>0</v>
      </c>
      <c r="J712" s="180">
        <f>(J630/J612)*AU79</f>
        <v>0</v>
      </c>
      <c r="K712" s="180">
        <f>(K644/K612)*AU75</f>
        <v>11353.30108295673</v>
      </c>
      <c r="L712" s="180">
        <f>(L647/L612)*AU80</f>
        <v>0</v>
      </c>
      <c r="M712" s="180">
        <f t="shared" si="20"/>
        <v>11474</v>
      </c>
      <c r="N712" s="196" t="s">
        <v>739</v>
      </c>
    </row>
    <row r="713" spans="1:15" ht="12.6" customHeight="1">
      <c r="A713" s="194">
        <v>7490</v>
      </c>
      <c r="B713" s="196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7" t="s">
        <v>741</v>
      </c>
    </row>
    <row r="715" spans="1:15" ht="12.6" customHeight="1">
      <c r="C715" s="180">
        <f>SUM(C614:C647)+SUM(C668:C713)</f>
        <v>25924368</v>
      </c>
      <c r="D715" s="180">
        <f>SUM(D616:D647)+SUM(D668:D713)</f>
        <v>353224</v>
      </c>
      <c r="E715" s="180">
        <f>SUM(E624:E647)+SUM(E668:E713)</f>
        <v>2076775.8585026262</v>
      </c>
      <c r="F715" s="180">
        <f>SUM(F625:F648)+SUM(F668:F713)</f>
        <v>206940.04611595813</v>
      </c>
      <c r="G715" s="180">
        <f>SUM(G626:G647)+SUM(G668:G713)</f>
        <v>131183.31371796742</v>
      </c>
      <c r="H715" s="180">
        <f>SUM(H629:H647)+SUM(H668:H713)</f>
        <v>1061658.3058623122</v>
      </c>
      <c r="I715" s="180">
        <f>SUM(I630:I647)+SUM(I668:I713)</f>
        <v>606776.92608853651</v>
      </c>
      <c r="J715" s="180">
        <f>SUM(J631:J647)+SUM(J668:J713)</f>
        <v>0</v>
      </c>
      <c r="K715" s="180">
        <f>SUM(K668:K713)</f>
        <v>3729911.3788207793</v>
      </c>
      <c r="L715" s="180">
        <f>SUM(L668:L713)</f>
        <v>373492.50721135113</v>
      </c>
      <c r="M715" s="180">
        <f>SUM(M668:M713)</f>
        <v>7693011</v>
      </c>
      <c r="N715" s="196" t="s">
        <v>742</v>
      </c>
    </row>
    <row r="716" spans="1:15" ht="12.6" customHeight="1">
      <c r="C716" s="180">
        <f>CE71</f>
        <v>25924368</v>
      </c>
      <c r="D716" s="180">
        <f>D615</f>
        <v>353224</v>
      </c>
      <c r="E716" s="180">
        <f>E623</f>
        <v>2076775.8585026257</v>
      </c>
      <c r="F716" s="180">
        <f>F624</f>
        <v>206940.04611595813</v>
      </c>
      <c r="G716" s="180">
        <f>G625</f>
        <v>131183.31371796742</v>
      </c>
      <c r="H716" s="180">
        <f>H628</f>
        <v>1061658.305862312</v>
      </c>
      <c r="I716" s="180">
        <f>I629</f>
        <v>606776.92608853651</v>
      </c>
      <c r="J716" s="180">
        <f>J630</f>
        <v>0</v>
      </c>
      <c r="K716" s="180">
        <f>K644</f>
        <v>3729911.3788207788</v>
      </c>
      <c r="L716" s="180">
        <f>L647</f>
        <v>373492.50721135119</v>
      </c>
      <c r="M716" s="180">
        <f>C648</f>
        <v>7693010</v>
      </c>
      <c r="N716" s="196" t="s">
        <v>743</v>
      </c>
    </row>
    <row r="717" spans="1:15" ht="12.6" customHeight="1">
      <c r="O717" s="196"/>
    </row>
    <row r="718" spans="1:15" ht="12.6" customHeight="1">
      <c r="O718" s="196"/>
    </row>
    <row r="719" spans="1:15" ht="12.6" customHeight="1">
      <c r="O719" s="196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8" transitionEvaluation="1" transitionEntry="1" codeName="Sheet10">
    <pageSetUpPr autoPageBreaks="0" fitToPage="1"/>
  </sheetPr>
  <dimension ref="A1:CF817"/>
  <sheetViews>
    <sheetView showGridLines="0" topLeftCell="A48" zoomScale="75" workbookViewId="0">
      <selection activeCell="C55" sqref="C55:CC57"/>
    </sheetView>
  </sheetViews>
  <sheetFormatPr defaultColWidth="11.75" defaultRowHeight="12.6" customHeight="1"/>
  <cols>
    <col min="1" max="1" width="29.58203125" style="180" customWidth="1"/>
    <col min="2" max="2" width="15.58203125" style="180" customWidth="1"/>
    <col min="3" max="3" width="14.75" style="180" customWidth="1"/>
    <col min="4" max="4" width="11.33203125" style="180" customWidth="1"/>
    <col min="5" max="16384" width="11.75" style="180"/>
  </cols>
  <sheetData>
    <row r="1" spans="1:6" ht="12.75" customHeight="1">
      <c r="A1" s="305" t="s">
        <v>1232</v>
      </c>
      <c r="B1" s="306"/>
      <c r="C1" s="306"/>
      <c r="D1" s="306"/>
      <c r="E1" s="306"/>
      <c r="F1" s="306"/>
    </row>
    <row r="2" spans="1:6" ht="12.75" customHeight="1">
      <c r="A2" s="306" t="s">
        <v>1233</v>
      </c>
      <c r="B2" s="306"/>
      <c r="C2" s="307"/>
      <c r="D2" s="306"/>
      <c r="E2" s="306"/>
      <c r="F2" s="306"/>
    </row>
    <row r="3" spans="1:6" ht="12.75" customHeight="1">
      <c r="A3" s="290"/>
      <c r="B3" s="263"/>
      <c r="C3" s="308"/>
      <c r="D3" s="263"/>
      <c r="E3" s="263"/>
      <c r="F3" s="263"/>
    </row>
    <row r="4" spans="1:6" ht="12.75" customHeight="1">
      <c r="A4" s="263"/>
      <c r="B4" s="263"/>
      <c r="C4" s="308"/>
      <c r="D4" s="263"/>
      <c r="E4" s="263"/>
      <c r="F4" s="263"/>
    </row>
    <row r="5" spans="1:6" ht="12.75" customHeight="1">
      <c r="A5" s="290" t="s">
        <v>1258</v>
      </c>
      <c r="B5" s="263"/>
      <c r="C5" s="308"/>
      <c r="D5" s="263"/>
      <c r="E5" s="263"/>
      <c r="F5" s="263"/>
    </row>
    <row r="6" spans="1:6" ht="12.75" customHeight="1">
      <c r="A6" s="290" t="s">
        <v>0</v>
      </c>
      <c r="B6" s="263"/>
      <c r="C6" s="308"/>
      <c r="D6" s="263"/>
      <c r="E6" s="263"/>
      <c r="F6" s="263"/>
    </row>
    <row r="7" spans="1:6" ht="12.75" customHeight="1">
      <c r="A7" s="290" t="s">
        <v>1</v>
      </c>
      <c r="B7" s="263"/>
      <c r="C7" s="308"/>
      <c r="D7" s="263"/>
      <c r="E7" s="263"/>
      <c r="F7" s="263"/>
    </row>
    <row r="8" spans="1:6" ht="12.75" customHeight="1">
      <c r="A8" s="263"/>
      <c r="B8" s="263"/>
      <c r="C8" s="308"/>
      <c r="D8" s="263"/>
      <c r="E8" s="263"/>
      <c r="F8" s="263"/>
    </row>
    <row r="9" spans="1:6" ht="12.75" customHeight="1">
      <c r="A9" s="263"/>
      <c r="B9" s="263"/>
      <c r="C9" s="308"/>
      <c r="D9" s="263"/>
      <c r="E9" s="263"/>
      <c r="F9" s="263"/>
    </row>
    <row r="10" spans="1:6" ht="12.75" customHeight="1">
      <c r="A10" s="289" t="s">
        <v>1228</v>
      </c>
      <c r="B10" s="263"/>
      <c r="C10" s="308"/>
      <c r="D10" s="263"/>
      <c r="E10" s="263"/>
      <c r="F10" s="263"/>
    </row>
    <row r="11" spans="1:6" ht="12.75" customHeight="1">
      <c r="A11" s="289" t="s">
        <v>1231</v>
      </c>
      <c r="B11" s="263"/>
      <c r="C11" s="308"/>
      <c r="D11" s="263"/>
      <c r="E11" s="263"/>
      <c r="F11" s="263"/>
    </row>
    <row r="12" spans="1:6" ht="12.75" customHeight="1">
      <c r="A12" s="263"/>
      <c r="B12" s="263"/>
      <c r="C12" s="308"/>
      <c r="D12" s="263"/>
      <c r="E12" s="263"/>
      <c r="F12" s="263"/>
    </row>
    <row r="13" spans="1:6" ht="12.75" customHeight="1">
      <c r="A13" s="263"/>
      <c r="B13" s="263"/>
      <c r="C13" s="308"/>
      <c r="D13" s="263"/>
      <c r="E13" s="263"/>
      <c r="F13" s="263"/>
    </row>
    <row r="14" spans="1:6" ht="12.75" customHeight="1">
      <c r="A14" s="290" t="s">
        <v>2</v>
      </c>
      <c r="B14" s="263"/>
      <c r="C14" s="308"/>
      <c r="D14" s="263"/>
      <c r="E14" s="263"/>
      <c r="F14" s="263"/>
    </row>
    <row r="15" spans="1:6" ht="12.75" customHeight="1">
      <c r="A15" s="290"/>
      <c r="B15" s="263"/>
      <c r="C15" s="308"/>
      <c r="D15" s="263"/>
      <c r="E15" s="263"/>
      <c r="F15" s="263"/>
    </row>
    <row r="16" spans="1:6" ht="12.75" customHeight="1">
      <c r="A16" s="274" t="s">
        <v>1260</v>
      </c>
      <c r="B16" s="263"/>
      <c r="C16" s="308"/>
      <c r="D16" s="263"/>
      <c r="E16" s="263"/>
      <c r="F16" s="350" t="s">
        <v>1259</v>
      </c>
    </row>
    <row r="17" spans="1:6" ht="12.75" customHeight="1">
      <c r="A17" s="274" t="s">
        <v>1230</v>
      </c>
      <c r="B17" s="263"/>
      <c r="C17" s="350" t="s">
        <v>1259</v>
      </c>
      <c r="D17" s="263"/>
      <c r="E17" s="263"/>
      <c r="F17" s="263"/>
    </row>
    <row r="18" spans="1:6" ht="12.75" customHeight="1">
      <c r="A18" s="303"/>
      <c r="B18" s="263"/>
      <c r="C18" s="308"/>
      <c r="D18" s="263"/>
      <c r="E18" s="263"/>
      <c r="F18" s="263"/>
    </row>
    <row r="19" spans="1:6" ht="12.75" customHeight="1">
      <c r="A19" s="263"/>
      <c r="B19" s="263"/>
      <c r="C19" s="308"/>
      <c r="D19" s="263"/>
      <c r="E19" s="263"/>
      <c r="F19" s="263"/>
    </row>
    <row r="20" spans="1:6" ht="12.75" customHeight="1">
      <c r="A20" s="342" t="s">
        <v>1234</v>
      </c>
      <c r="B20" s="342"/>
      <c r="C20" s="351"/>
      <c r="D20" s="342"/>
      <c r="E20" s="342"/>
      <c r="F20" s="342"/>
    </row>
    <row r="21" spans="1:6" ht="22.5" customHeight="1">
      <c r="A21" s="290"/>
      <c r="B21" s="263"/>
      <c r="C21" s="308"/>
      <c r="D21" s="263"/>
      <c r="E21" s="263"/>
      <c r="F21" s="263"/>
    </row>
    <row r="22" spans="1:6" ht="12.6" customHeight="1">
      <c r="A22" s="309" t="s">
        <v>1254</v>
      </c>
      <c r="B22" s="310"/>
      <c r="C22" s="311"/>
      <c r="D22" s="309"/>
      <c r="E22" s="309"/>
      <c r="F22" s="263"/>
    </row>
    <row r="23" spans="1:6" ht="12.6" customHeight="1">
      <c r="A23" s="263"/>
      <c r="B23" s="290"/>
      <c r="C23" s="308"/>
      <c r="D23" s="263"/>
      <c r="E23" s="263"/>
      <c r="F23" s="263"/>
    </row>
    <row r="24" spans="1:6" ht="12.6" customHeight="1">
      <c r="A24" s="312" t="s">
        <v>3</v>
      </c>
      <c r="B24" s="263"/>
      <c r="C24" s="308"/>
      <c r="D24" s="263"/>
      <c r="E24" s="263"/>
      <c r="F24" s="263"/>
    </row>
    <row r="25" spans="1:6" ht="12.6" customHeight="1">
      <c r="A25" s="289" t="s">
        <v>1235</v>
      </c>
      <c r="B25" s="263"/>
      <c r="C25" s="308"/>
      <c r="D25" s="263"/>
      <c r="E25" s="263"/>
      <c r="F25" s="263"/>
    </row>
    <row r="26" spans="1:6" ht="12.6" customHeight="1">
      <c r="A26" s="290" t="s">
        <v>4</v>
      </c>
      <c r="B26" s="263"/>
      <c r="C26" s="308"/>
      <c r="D26" s="263"/>
      <c r="E26" s="263"/>
      <c r="F26" s="263"/>
    </row>
    <row r="27" spans="1:6" ht="12.6" customHeight="1">
      <c r="A27" s="289" t="s">
        <v>1236</v>
      </c>
      <c r="B27" s="263"/>
      <c r="C27" s="308"/>
      <c r="D27" s="263"/>
      <c r="E27" s="263"/>
      <c r="F27" s="263"/>
    </row>
    <row r="28" spans="1:6" ht="12.6" customHeight="1">
      <c r="A28" s="290" t="s">
        <v>5</v>
      </c>
      <c r="B28" s="263"/>
      <c r="C28" s="308"/>
      <c r="D28" s="263"/>
      <c r="E28" s="263"/>
      <c r="F28" s="263"/>
    </row>
    <row r="29" spans="1:6" ht="12.6" customHeight="1">
      <c r="A29" s="289"/>
      <c r="B29" s="263"/>
      <c r="C29" s="308"/>
      <c r="D29" s="263"/>
      <c r="E29" s="263"/>
      <c r="F29" s="263"/>
    </row>
    <row r="30" spans="1:6" ht="12.6" customHeight="1">
      <c r="A30" s="274" t="s">
        <v>6</v>
      </c>
      <c r="B30" s="263"/>
      <c r="C30" s="308"/>
      <c r="D30" s="263"/>
      <c r="E30" s="263"/>
      <c r="F30" s="263"/>
    </row>
    <row r="31" spans="1:6" ht="12.6" customHeight="1">
      <c r="A31" s="290" t="s">
        <v>7</v>
      </c>
      <c r="B31" s="263"/>
      <c r="C31" s="308"/>
      <c r="D31" s="263"/>
      <c r="E31" s="263"/>
      <c r="F31" s="263"/>
    </row>
    <row r="32" spans="1:6" ht="12.6" customHeight="1">
      <c r="A32" s="290" t="s">
        <v>8</v>
      </c>
      <c r="B32" s="263"/>
      <c r="C32" s="308"/>
      <c r="D32" s="263"/>
      <c r="E32" s="263"/>
      <c r="F32" s="263"/>
    </row>
    <row r="33" spans="1:83" ht="12.6" customHeight="1">
      <c r="A33" s="289" t="s">
        <v>1237</v>
      </c>
      <c r="B33" s="263"/>
      <c r="C33" s="308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3"/>
      <c r="BC33" s="263"/>
      <c r="BD33" s="263"/>
      <c r="BE33" s="263"/>
      <c r="BF33" s="263"/>
      <c r="BG33" s="263"/>
      <c r="BH33" s="263"/>
      <c r="BI33" s="263"/>
      <c r="BJ33" s="263"/>
      <c r="BK33" s="263"/>
      <c r="BL33" s="263"/>
      <c r="BM33" s="263"/>
      <c r="BN33" s="263"/>
      <c r="BO33" s="263"/>
      <c r="BP33" s="263"/>
      <c r="BQ33" s="263"/>
      <c r="BR33" s="263"/>
      <c r="BS33" s="263"/>
      <c r="BT33" s="263"/>
      <c r="BU33" s="263"/>
      <c r="BV33" s="263"/>
      <c r="BW33" s="263"/>
      <c r="BX33" s="263"/>
      <c r="BY33" s="263"/>
      <c r="BZ33" s="263"/>
      <c r="CA33" s="263"/>
      <c r="CB33" s="263"/>
      <c r="CC33" s="263"/>
      <c r="CD33" s="263"/>
      <c r="CE33" s="263"/>
    </row>
    <row r="34" spans="1:83" ht="12.6" customHeight="1">
      <c r="A34" s="290" t="s">
        <v>9</v>
      </c>
      <c r="B34" s="263"/>
      <c r="C34" s="308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3"/>
      <c r="BK34" s="263"/>
      <c r="BL34" s="263"/>
      <c r="BM34" s="263"/>
      <c r="BN34" s="263"/>
      <c r="BO34" s="263"/>
      <c r="BP34" s="263"/>
      <c r="BQ34" s="263"/>
      <c r="BR34" s="263"/>
      <c r="BS34" s="263"/>
      <c r="BT34" s="263"/>
      <c r="BU34" s="263"/>
      <c r="BV34" s="263"/>
      <c r="BW34" s="263"/>
      <c r="BX34" s="263"/>
      <c r="BY34" s="263"/>
      <c r="BZ34" s="263"/>
      <c r="CA34" s="263"/>
      <c r="CB34" s="263"/>
      <c r="CC34" s="263"/>
      <c r="CD34" s="263"/>
      <c r="CE34" s="263"/>
    </row>
    <row r="35" spans="1:83" ht="12.6" customHeight="1">
      <c r="A35" s="290"/>
      <c r="B35" s="263"/>
      <c r="C35" s="308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/>
      <c r="BK35" s="263"/>
      <c r="BL35" s="263"/>
      <c r="BM35" s="263"/>
      <c r="BN35" s="263"/>
      <c r="BO35" s="263"/>
      <c r="BP35" s="263"/>
      <c r="BQ35" s="263"/>
      <c r="BR35" s="263"/>
      <c r="BS35" s="263"/>
      <c r="BT35" s="263"/>
      <c r="BU35" s="263"/>
      <c r="BV35" s="263"/>
      <c r="BW35" s="263"/>
      <c r="BX35" s="263"/>
      <c r="BY35" s="263"/>
      <c r="BZ35" s="263"/>
      <c r="CA35" s="263"/>
      <c r="CB35" s="263"/>
      <c r="CC35" s="263"/>
      <c r="CD35" s="263"/>
      <c r="CE35" s="263"/>
    </row>
    <row r="36" spans="1:83" ht="12.6" customHeight="1">
      <c r="A36" s="289" t="s">
        <v>1238</v>
      </c>
      <c r="B36" s="263"/>
      <c r="C36" s="308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  <c r="AS36" s="263"/>
      <c r="AT36" s="263"/>
      <c r="AU36" s="263"/>
      <c r="AV36" s="263"/>
      <c r="AW36" s="263"/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3"/>
      <c r="BK36" s="263"/>
      <c r="BL36" s="263"/>
      <c r="BM36" s="263"/>
      <c r="BN36" s="263"/>
      <c r="BO36" s="263"/>
      <c r="BP36" s="263"/>
      <c r="BQ36" s="263"/>
      <c r="BR36" s="263"/>
      <c r="BS36" s="263"/>
      <c r="BT36" s="263"/>
      <c r="BU36" s="263"/>
      <c r="BV36" s="263"/>
      <c r="BW36" s="263"/>
      <c r="BX36" s="263"/>
      <c r="BY36" s="263"/>
      <c r="BZ36" s="263"/>
      <c r="CA36" s="263"/>
      <c r="CB36" s="263"/>
      <c r="CC36" s="263"/>
      <c r="CD36" s="263"/>
      <c r="CE36" s="263"/>
    </row>
    <row r="37" spans="1:83" ht="12.6" customHeight="1">
      <c r="A37" s="290" t="s">
        <v>1229</v>
      </c>
      <c r="B37" s="263"/>
      <c r="C37" s="308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 s="263"/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  <c r="BY37" s="263"/>
      <c r="BZ37" s="263"/>
      <c r="CA37" s="263"/>
      <c r="CB37" s="263"/>
      <c r="CC37" s="263"/>
      <c r="CD37" s="263"/>
      <c r="CE37" s="263"/>
    </row>
    <row r="38" spans="1:83" ht="12" customHeight="1">
      <c r="A38" s="289"/>
      <c r="B38" s="263"/>
      <c r="C38" s="308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 s="263"/>
      <c r="BN38" s="263"/>
      <c r="BO38" s="263"/>
      <c r="BP38" s="263"/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3"/>
      <c r="CE38" s="263"/>
    </row>
    <row r="39" spans="1:83" ht="12.6" customHeight="1">
      <c r="A39" s="290"/>
      <c r="B39" s="263"/>
      <c r="C39" s="308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 s="263"/>
      <c r="BN39" s="263"/>
      <c r="BO39" s="263"/>
      <c r="BP39" s="263"/>
      <c r="BQ39" s="263"/>
      <c r="BR39" s="263"/>
      <c r="BS39" s="263"/>
      <c r="BT39" s="263"/>
      <c r="BU39" s="263"/>
      <c r="BV39" s="263"/>
      <c r="BW39" s="263"/>
      <c r="BX39" s="263"/>
      <c r="BY39" s="263"/>
      <c r="BZ39" s="263"/>
      <c r="CA39" s="263"/>
      <c r="CB39" s="263"/>
      <c r="CC39" s="263"/>
      <c r="CD39" s="263"/>
      <c r="CE39" s="263"/>
    </row>
    <row r="40" spans="1:83" ht="12" customHeight="1">
      <c r="A40" s="290"/>
      <c r="B40" s="263"/>
      <c r="C40" s="308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3"/>
      <c r="BN40" s="263"/>
      <c r="BO40" s="263"/>
      <c r="BP40" s="263"/>
      <c r="BQ40" s="263"/>
      <c r="BR40" s="263"/>
      <c r="BS40" s="263"/>
      <c r="BT40" s="263"/>
      <c r="BU40" s="263"/>
      <c r="BV40" s="263"/>
      <c r="BW40" s="263"/>
      <c r="BX40" s="263"/>
      <c r="BY40" s="263"/>
      <c r="BZ40" s="263"/>
      <c r="CA40" s="263"/>
      <c r="CB40" s="263"/>
      <c r="CC40" s="263"/>
      <c r="CD40" s="263"/>
      <c r="CE40" s="263"/>
    </row>
    <row r="41" spans="1:83" ht="12" customHeight="1">
      <c r="A41" s="290"/>
      <c r="B41" s="263"/>
      <c r="C41" s="313"/>
      <c r="D41" s="314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3"/>
      <c r="AO41" s="313"/>
      <c r="AP41" s="313"/>
      <c r="AQ41" s="313"/>
      <c r="AR41" s="313"/>
      <c r="AS41" s="313"/>
      <c r="AT41" s="313"/>
      <c r="AU41" s="313"/>
      <c r="AV41" s="313"/>
      <c r="AW41" s="313"/>
      <c r="AX41" s="313"/>
      <c r="AY41" s="313"/>
      <c r="AZ41" s="313"/>
      <c r="BA41" s="313"/>
      <c r="BB41" s="313"/>
      <c r="BC41" s="313"/>
      <c r="BD41" s="313"/>
      <c r="BE41" s="313"/>
      <c r="BF41" s="313"/>
      <c r="BG41" s="313"/>
      <c r="BH41" s="313"/>
      <c r="BI41" s="313"/>
      <c r="BJ41" s="313"/>
      <c r="BK41" s="313"/>
      <c r="BL41" s="313"/>
      <c r="BM41" s="313"/>
      <c r="BN41" s="313"/>
      <c r="BO41" s="313"/>
      <c r="BP41" s="313"/>
      <c r="BQ41" s="313"/>
      <c r="BR41" s="313"/>
      <c r="BS41" s="313"/>
      <c r="BT41" s="313"/>
      <c r="BU41" s="313"/>
      <c r="BV41" s="313"/>
      <c r="BW41" s="313"/>
      <c r="BX41" s="313"/>
      <c r="BY41" s="313"/>
      <c r="BZ41" s="313"/>
      <c r="CA41" s="313"/>
      <c r="CB41" s="313"/>
      <c r="CC41" s="313"/>
      <c r="CD41" s="263"/>
      <c r="CE41" s="263"/>
    </row>
    <row r="42" spans="1:83" ht="12" customHeight="1">
      <c r="A42" s="290"/>
      <c r="B42" s="263"/>
      <c r="C42" s="313"/>
      <c r="D42" s="314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3"/>
      <c r="AN42" s="313"/>
      <c r="AO42" s="313"/>
      <c r="AP42" s="313"/>
      <c r="AQ42" s="313"/>
      <c r="AR42" s="313"/>
      <c r="AS42" s="313"/>
      <c r="AT42" s="313"/>
      <c r="AU42" s="313"/>
      <c r="AV42" s="313"/>
      <c r="AW42" s="313"/>
      <c r="AX42" s="313"/>
      <c r="AY42" s="313"/>
      <c r="AZ42" s="313"/>
      <c r="BA42" s="313"/>
      <c r="BB42" s="313"/>
      <c r="BC42" s="313"/>
      <c r="BD42" s="313"/>
      <c r="BE42" s="313"/>
      <c r="BF42" s="313"/>
      <c r="BG42" s="313"/>
      <c r="BH42" s="313"/>
      <c r="BI42" s="313"/>
      <c r="BJ42" s="313"/>
      <c r="BK42" s="313"/>
      <c r="BL42" s="313"/>
      <c r="BM42" s="313"/>
      <c r="BN42" s="313"/>
      <c r="BO42" s="313"/>
      <c r="BP42" s="313"/>
      <c r="BQ42" s="313"/>
      <c r="BR42" s="313"/>
      <c r="BS42" s="313"/>
      <c r="BT42" s="313"/>
      <c r="BU42" s="313"/>
      <c r="BV42" s="313"/>
      <c r="BW42" s="313"/>
      <c r="BX42" s="313"/>
      <c r="BY42" s="313"/>
      <c r="BZ42" s="313"/>
      <c r="CA42" s="313"/>
      <c r="CB42" s="313"/>
      <c r="CC42" s="313"/>
      <c r="CD42" s="315"/>
      <c r="CE42" s="263"/>
    </row>
    <row r="43" spans="1:83" ht="12" customHeight="1">
      <c r="A43" s="290"/>
      <c r="B43" s="263"/>
      <c r="C43" s="308"/>
      <c r="D43" s="263"/>
      <c r="E43" s="263"/>
      <c r="F43" s="275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3"/>
      <c r="BM43" s="263"/>
      <c r="BN43" s="263"/>
      <c r="BO43" s="263"/>
      <c r="BP43" s="263"/>
      <c r="BQ43" s="263"/>
      <c r="BR43" s="263"/>
      <c r="BS43" s="263"/>
      <c r="BT43" s="263"/>
      <c r="BU43" s="263"/>
      <c r="BV43" s="263"/>
      <c r="BW43" s="263"/>
      <c r="BX43" s="263"/>
      <c r="BY43" s="263"/>
      <c r="BZ43" s="263"/>
      <c r="CA43" s="263"/>
      <c r="CB43" s="263"/>
      <c r="CC43" s="263"/>
      <c r="CD43" s="263"/>
      <c r="CE43" s="263"/>
    </row>
    <row r="44" spans="1:83" ht="12" customHeight="1">
      <c r="A44" s="269"/>
      <c r="B44" s="269"/>
      <c r="C44" s="276" t="s">
        <v>10</v>
      </c>
      <c r="D44" s="264" t="s">
        <v>11</v>
      </c>
      <c r="E44" s="264" t="s">
        <v>12</v>
      </c>
      <c r="F44" s="264" t="s">
        <v>13</v>
      </c>
      <c r="G44" s="264" t="s">
        <v>14</v>
      </c>
      <c r="H44" s="264" t="s">
        <v>15</v>
      </c>
      <c r="I44" s="264" t="s">
        <v>16</v>
      </c>
      <c r="J44" s="264" t="s">
        <v>17</v>
      </c>
      <c r="K44" s="264" t="s">
        <v>18</v>
      </c>
      <c r="L44" s="264" t="s">
        <v>19</v>
      </c>
      <c r="M44" s="264" t="s">
        <v>20</v>
      </c>
      <c r="N44" s="264" t="s">
        <v>21</v>
      </c>
      <c r="O44" s="264" t="s">
        <v>22</v>
      </c>
      <c r="P44" s="264" t="s">
        <v>23</v>
      </c>
      <c r="Q44" s="264" t="s">
        <v>24</v>
      </c>
      <c r="R44" s="264" t="s">
        <v>25</v>
      </c>
      <c r="S44" s="264" t="s">
        <v>26</v>
      </c>
      <c r="T44" s="264" t="s">
        <v>27</v>
      </c>
      <c r="U44" s="264" t="s">
        <v>28</v>
      </c>
      <c r="V44" s="264" t="s">
        <v>29</v>
      </c>
      <c r="W44" s="264" t="s">
        <v>30</v>
      </c>
      <c r="X44" s="264" t="s">
        <v>31</v>
      </c>
      <c r="Y44" s="264" t="s">
        <v>32</v>
      </c>
      <c r="Z44" s="264" t="s">
        <v>33</v>
      </c>
      <c r="AA44" s="264" t="s">
        <v>34</v>
      </c>
      <c r="AB44" s="264" t="s">
        <v>35</v>
      </c>
      <c r="AC44" s="264" t="s">
        <v>36</v>
      </c>
      <c r="AD44" s="264" t="s">
        <v>37</v>
      </c>
      <c r="AE44" s="264" t="s">
        <v>38</v>
      </c>
      <c r="AF44" s="264" t="s">
        <v>39</v>
      </c>
      <c r="AG44" s="264" t="s">
        <v>40</v>
      </c>
      <c r="AH44" s="264" t="s">
        <v>41</v>
      </c>
      <c r="AI44" s="264" t="s">
        <v>42</v>
      </c>
      <c r="AJ44" s="264" t="s">
        <v>43</v>
      </c>
      <c r="AK44" s="264" t="s">
        <v>44</v>
      </c>
      <c r="AL44" s="264" t="s">
        <v>45</v>
      </c>
      <c r="AM44" s="264" t="s">
        <v>46</v>
      </c>
      <c r="AN44" s="264" t="s">
        <v>47</v>
      </c>
      <c r="AO44" s="264" t="s">
        <v>48</v>
      </c>
      <c r="AP44" s="264" t="s">
        <v>49</v>
      </c>
      <c r="AQ44" s="264" t="s">
        <v>50</v>
      </c>
      <c r="AR44" s="264" t="s">
        <v>51</v>
      </c>
      <c r="AS44" s="264" t="s">
        <v>52</v>
      </c>
      <c r="AT44" s="264" t="s">
        <v>53</v>
      </c>
      <c r="AU44" s="264" t="s">
        <v>54</v>
      </c>
      <c r="AV44" s="264" t="s">
        <v>55</v>
      </c>
      <c r="AW44" s="264" t="s">
        <v>56</v>
      </c>
      <c r="AX44" s="264" t="s">
        <v>57</v>
      </c>
      <c r="AY44" s="264" t="s">
        <v>58</v>
      </c>
      <c r="AZ44" s="264" t="s">
        <v>59</v>
      </c>
      <c r="BA44" s="264" t="s">
        <v>60</v>
      </c>
      <c r="BB44" s="264" t="s">
        <v>61</v>
      </c>
      <c r="BC44" s="264" t="s">
        <v>62</v>
      </c>
      <c r="BD44" s="264" t="s">
        <v>63</v>
      </c>
      <c r="BE44" s="264" t="s">
        <v>64</v>
      </c>
      <c r="BF44" s="264" t="s">
        <v>65</v>
      </c>
      <c r="BG44" s="264" t="s">
        <v>66</v>
      </c>
      <c r="BH44" s="264" t="s">
        <v>67</v>
      </c>
      <c r="BI44" s="264" t="s">
        <v>68</v>
      </c>
      <c r="BJ44" s="264" t="s">
        <v>69</v>
      </c>
      <c r="BK44" s="264" t="s">
        <v>70</v>
      </c>
      <c r="BL44" s="264" t="s">
        <v>71</v>
      </c>
      <c r="BM44" s="264" t="s">
        <v>72</v>
      </c>
      <c r="BN44" s="264" t="s">
        <v>73</v>
      </c>
      <c r="BO44" s="264" t="s">
        <v>74</v>
      </c>
      <c r="BP44" s="264" t="s">
        <v>75</v>
      </c>
      <c r="BQ44" s="264" t="s">
        <v>76</v>
      </c>
      <c r="BR44" s="264" t="s">
        <v>77</v>
      </c>
      <c r="BS44" s="264" t="s">
        <v>78</v>
      </c>
      <c r="BT44" s="264" t="s">
        <v>79</v>
      </c>
      <c r="BU44" s="264" t="s">
        <v>80</v>
      </c>
      <c r="BV44" s="264" t="s">
        <v>81</v>
      </c>
      <c r="BW44" s="264" t="s">
        <v>82</v>
      </c>
      <c r="BX44" s="264" t="s">
        <v>83</v>
      </c>
      <c r="BY44" s="264" t="s">
        <v>84</v>
      </c>
      <c r="BZ44" s="264" t="s">
        <v>85</v>
      </c>
      <c r="CA44" s="264" t="s">
        <v>86</v>
      </c>
      <c r="CB44" s="264" t="s">
        <v>87</v>
      </c>
      <c r="CC44" s="264" t="s">
        <v>88</v>
      </c>
      <c r="CD44" s="264" t="s">
        <v>89</v>
      </c>
      <c r="CE44" s="264" t="s">
        <v>90</v>
      </c>
    </row>
    <row r="45" spans="1:83" ht="12" customHeight="1">
      <c r="A45" s="269"/>
      <c r="B45" s="316" t="s">
        <v>91</v>
      </c>
      <c r="C45" s="276" t="s">
        <v>92</v>
      </c>
      <c r="D45" s="264" t="s">
        <v>93</v>
      </c>
      <c r="E45" s="264" t="s">
        <v>94</v>
      </c>
      <c r="F45" s="264" t="s">
        <v>95</v>
      </c>
      <c r="G45" s="264" t="s">
        <v>96</v>
      </c>
      <c r="H45" s="264" t="s">
        <v>97</v>
      </c>
      <c r="I45" s="264" t="s">
        <v>98</v>
      </c>
      <c r="J45" s="264" t="s">
        <v>99</v>
      </c>
      <c r="K45" s="264" t="s">
        <v>100</v>
      </c>
      <c r="L45" s="264" t="s">
        <v>101</v>
      </c>
      <c r="M45" s="264" t="s">
        <v>102</v>
      </c>
      <c r="N45" s="264" t="s">
        <v>103</v>
      </c>
      <c r="O45" s="264" t="s">
        <v>104</v>
      </c>
      <c r="P45" s="264" t="s">
        <v>105</v>
      </c>
      <c r="Q45" s="264" t="s">
        <v>106</v>
      </c>
      <c r="R45" s="264" t="s">
        <v>107</v>
      </c>
      <c r="S45" s="264" t="s">
        <v>108</v>
      </c>
      <c r="T45" s="264" t="s">
        <v>1194</v>
      </c>
      <c r="U45" s="264" t="s">
        <v>109</v>
      </c>
      <c r="V45" s="264" t="s">
        <v>110</v>
      </c>
      <c r="W45" s="264" t="s">
        <v>111</v>
      </c>
      <c r="X45" s="264" t="s">
        <v>112</v>
      </c>
      <c r="Y45" s="264" t="s">
        <v>113</v>
      </c>
      <c r="Z45" s="264" t="s">
        <v>113</v>
      </c>
      <c r="AA45" s="264" t="s">
        <v>114</v>
      </c>
      <c r="AB45" s="264" t="s">
        <v>115</v>
      </c>
      <c r="AC45" s="264" t="s">
        <v>116</v>
      </c>
      <c r="AD45" s="264" t="s">
        <v>117</v>
      </c>
      <c r="AE45" s="264" t="s">
        <v>96</v>
      </c>
      <c r="AF45" s="264" t="s">
        <v>97</v>
      </c>
      <c r="AG45" s="264" t="s">
        <v>118</v>
      </c>
      <c r="AH45" s="264" t="s">
        <v>119</v>
      </c>
      <c r="AI45" s="264" t="s">
        <v>120</v>
      </c>
      <c r="AJ45" s="264" t="s">
        <v>121</v>
      </c>
      <c r="AK45" s="264" t="s">
        <v>122</v>
      </c>
      <c r="AL45" s="264" t="s">
        <v>123</v>
      </c>
      <c r="AM45" s="264" t="s">
        <v>124</v>
      </c>
      <c r="AN45" s="264" t="s">
        <v>110</v>
      </c>
      <c r="AO45" s="264" t="s">
        <v>125</v>
      </c>
      <c r="AP45" s="264" t="s">
        <v>126</v>
      </c>
      <c r="AQ45" s="264" t="s">
        <v>127</v>
      </c>
      <c r="AR45" s="264" t="s">
        <v>128</v>
      </c>
      <c r="AS45" s="264" t="s">
        <v>129</v>
      </c>
      <c r="AT45" s="264" t="s">
        <v>130</v>
      </c>
      <c r="AU45" s="264" t="s">
        <v>131</v>
      </c>
      <c r="AV45" s="264" t="s">
        <v>132</v>
      </c>
      <c r="AW45" s="264" t="s">
        <v>133</v>
      </c>
      <c r="AX45" s="264" t="s">
        <v>134</v>
      </c>
      <c r="AY45" s="264" t="s">
        <v>135</v>
      </c>
      <c r="AZ45" s="264" t="s">
        <v>136</v>
      </c>
      <c r="BA45" s="264" t="s">
        <v>137</v>
      </c>
      <c r="BB45" s="264" t="s">
        <v>138</v>
      </c>
      <c r="BC45" s="264" t="s">
        <v>108</v>
      </c>
      <c r="BD45" s="264" t="s">
        <v>139</v>
      </c>
      <c r="BE45" s="264" t="s">
        <v>140</v>
      </c>
      <c r="BF45" s="264" t="s">
        <v>141</v>
      </c>
      <c r="BG45" s="264" t="s">
        <v>142</v>
      </c>
      <c r="BH45" s="264" t="s">
        <v>143</v>
      </c>
      <c r="BI45" s="264" t="s">
        <v>144</v>
      </c>
      <c r="BJ45" s="264" t="s">
        <v>145</v>
      </c>
      <c r="BK45" s="264" t="s">
        <v>146</v>
      </c>
      <c r="BL45" s="264" t="s">
        <v>147</v>
      </c>
      <c r="BM45" s="264" t="s">
        <v>132</v>
      </c>
      <c r="BN45" s="264" t="s">
        <v>148</v>
      </c>
      <c r="BO45" s="264" t="s">
        <v>149</v>
      </c>
      <c r="BP45" s="264" t="s">
        <v>150</v>
      </c>
      <c r="BQ45" s="264" t="s">
        <v>151</v>
      </c>
      <c r="BR45" s="264" t="s">
        <v>152</v>
      </c>
      <c r="BS45" s="264" t="s">
        <v>153</v>
      </c>
      <c r="BT45" s="264" t="s">
        <v>154</v>
      </c>
      <c r="BU45" s="264" t="s">
        <v>155</v>
      </c>
      <c r="BV45" s="264" t="s">
        <v>155</v>
      </c>
      <c r="BW45" s="264" t="s">
        <v>155</v>
      </c>
      <c r="BX45" s="264" t="s">
        <v>156</v>
      </c>
      <c r="BY45" s="264" t="s">
        <v>157</v>
      </c>
      <c r="BZ45" s="264" t="s">
        <v>158</v>
      </c>
      <c r="CA45" s="264" t="s">
        <v>159</v>
      </c>
      <c r="CB45" s="264" t="s">
        <v>160</v>
      </c>
      <c r="CC45" s="264" t="s">
        <v>132</v>
      </c>
      <c r="CD45" s="264"/>
      <c r="CE45" s="264" t="s">
        <v>161</v>
      </c>
    </row>
    <row r="46" spans="1:83" ht="12.6" customHeight="1">
      <c r="A46" s="269" t="s">
        <v>3</v>
      </c>
      <c r="B46" s="264" t="s">
        <v>162</v>
      </c>
      <c r="C46" s="276" t="s">
        <v>163</v>
      </c>
      <c r="D46" s="264" t="s">
        <v>163</v>
      </c>
      <c r="E46" s="264" t="s">
        <v>163</v>
      </c>
      <c r="F46" s="264" t="s">
        <v>164</v>
      </c>
      <c r="G46" s="264" t="s">
        <v>165</v>
      </c>
      <c r="H46" s="264" t="s">
        <v>163</v>
      </c>
      <c r="I46" s="264" t="s">
        <v>166</v>
      </c>
      <c r="J46" s="264"/>
      <c r="K46" s="264" t="s">
        <v>157</v>
      </c>
      <c r="L46" s="264" t="s">
        <v>167</v>
      </c>
      <c r="M46" s="264" t="s">
        <v>168</v>
      </c>
      <c r="N46" s="264" t="s">
        <v>169</v>
      </c>
      <c r="O46" s="264" t="s">
        <v>170</v>
      </c>
      <c r="P46" s="264" t="s">
        <v>169</v>
      </c>
      <c r="Q46" s="264" t="s">
        <v>171</v>
      </c>
      <c r="R46" s="264"/>
      <c r="S46" s="264" t="s">
        <v>169</v>
      </c>
      <c r="T46" s="264" t="s">
        <v>172</v>
      </c>
      <c r="U46" s="264"/>
      <c r="V46" s="264" t="s">
        <v>173</v>
      </c>
      <c r="W46" s="264" t="s">
        <v>174</v>
      </c>
      <c r="X46" s="264" t="s">
        <v>175</v>
      </c>
      <c r="Y46" s="264" t="s">
        <v>176</v>
      </c>
      <c r="Z46" s="264" t="s">
        <v>177</v>
      </c>
      <c r="AA46" s="264" t="s">
        <v>178</v>
      </c>
      <c r="AB46" s="264"/>
      <c r="AC46" s="264" t="s">
        <v>172</v>
      </c>
      <c r="AD46" s="264"/>
      <c r="AE46" s="264" t="s">
        <v>172</v>
      </c>
      <c r="AF46" s="264" t="s">
        <v>179</v>
      </c>
      <c r="AG46" s="264" t="s">
        <v>171</v>
      </c>
      <c r="AH46" s="264"/>
      <c r="AI46" s="264" t="s">
        <v>180</v>
      </c>
      <c r="AJ46" s="264"/>
      <c r="AK46" s="264" t="s">
        <v>172</v>
      </c>
      <c r="AL46" s="264" t="s">
        <v>172</v>
      </c>
      <c r="AM46" s="264" t="s">
        <v>172</v>
      </c>
      <c r="AN46" s="264" t="s">
        <v>181</v>
      </c>
      <c r="AO46" s="264" t="s">
        <v>182</v>
      </c>
      <c r="AP46" s="264" t="s">
        <v>121</v>
      </c>
      <c r="AQ46" s="264" t="s">
        <v>183</v>
      </c>
      <c r="AR46" s="264" t="s">
        <v>169</v>
      </c>
      <c r="AS46" s="264"/>
      <c r="AT46" s="264" t="s">
        <v>184</v>
      </c>
      <c r="AU46" s="264" t="s">
        <v>185</v>
      </c>
      <c r="AV46" s="264" t="s">
        <v>186</v>
      </c>
      <c r="AW46" s="264" t="s">
        <v>187</v>
      </c>
      <c r="AX46" s="264" t="s">
        <v>188</v>
      </c>
      <c r="AY46" s="264"/>
      <c r="AZ46" s="264"/>
      <c r="BA46" s="264" t="s">
        <v>189</v>
      </c>
      <c r="BB46" s="264" t="s">
        <v>169</v>
      </c>
      <c r="BC46" s="264" t="s">
        <v>183</v>
      </c>
      <c r="BD46" s="264"/>
      <c r="BE46" s="264"/>
      <c r="BF46" s="264"/>
      <c r="BG46" s="264"/>
      <c r="BH46" s="264" t="s">
        <v>190</v>
      </c>
      <c r="BI46" s="264" t="s">
        <v>169</v>
      </c>
      <c r="BJ46" s="264"/>
      <c r="BK46" s="264" t="s">
        <v>191</v>
      </c>
      <c r="BL46" s="264"/>
      <c r="BM46" s="264" t="s">
        <v>192</v>
      </c>
      <c r="BN46" s="264" t="s">
        <v>193</v>
      </c>
      <c r="BO46" s="264" t="s">
        <v>194</v>
      </c>
      <c r="BP46" s="264" t="s">
        <v>195</v>
      </c>
      <c r="BQ46" s="264" t="s">
        <v>196</v>
      </c>
      <c r="BR46" s="264"/>
      <c r="BS46" s="264" t="s">
        <v>197</v>
      </c>
      <c r="BT46" s="264" t="s">
        <v>169</v>
      </c>
      <c r="BU46" s="264" t="s">
        <v>198</v>
      </c>
      <c r="BV46" s="264" t="s">
        <v>199</v>
      </c>
      <c r="BW46" s="264" t="s">
        <v>200</v>
      </c>
      <c r="BX46" s="264" t="s">
        <v>151</v>
      </c>
      <c r="BY46" s="264" t="s">
        <v>193</v>
      </c>
      <c r="BZ46" s="264" t="s">
        <v>152</v>
      </c>
      <c r="CA46" s="264" t="s">
        <v>201</v>
      </c>
      <c r="CB46" s="264" t="s">
        <v>201</v>
      </c>
      <c r="CC46" s="264" t="s">
        <v>202</v>
      </c>
      <c r="CD46" s="264"/>
      <c r="CE46" s="264" t="s">
        <v>203</v>
      </c>
    </row>
    <row r="47" spans="1:83" ht="12.6" customHeight="1">
      <c r="A47" s="269" t="s">
        <v>204</v>
      </c>
      <c r="B47" s="277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  <c r="AH47" s="278"/>
      <c r="AI47" s="278"/>
      <c r="AJ47" s="278"/>
      <c r="AK47" s="278"/>
      <c r="AL47" s="278"/>
      <c r="AM47" s="278"/>
      <c r="AN47" s="278"/>
      <c r="AO47" s="278"/>
      <c r="AP47" s="278"/>
      <c r="AQ47" s="278"/>
      <c r="AR47" s="278"/>
      <c r="AS47" s="278"/>
      <c r="AT47" s="278"/>
      <c r="AU47" s="278"/>
      <c r="AV47" s="278"/>
      <c r="AW47" s="278"/>
      <c r="AX47" s="278"/>
      <c r="AY47" s="278"/>
      <c r="AZ47" s="278"/>
      <c r="BA47" s="278"/>
      <c r="BB47" s="278"/>
      <c r="BC47" s="278"/>
      <c r="BD47" s="278"/>
      <c r="BE47" s="278"/>
      <c r="BF47" s="278"/>
      <c r="BG47" s="278"/>
      <c r="BH47" s="278"/>
      <c r="BI47" s="278"/>
      <c r="BJ47" s="278"/>
      <c r="BK47" s="278"/>
      <c r="BL47" s="278"/>
      <c r="BM47" s="278"/>
      <c r="BN47" s="278"/>
      <c r="BO47" s="278"/>
      <c r="BP47" s="278"/>
      <c r="BQ47" s="278"/>
      <c r="BR47" s="278"/>
      <c r="BS47" s="278"/>
      <c r="BT47" s="278"/>
      <c r="BU47" s="278"/>
      <c r="BV47" s="278"/>
      <c r="BW47" s="278"/>
      <c r="BX47" s="278"/>
      <c r="BY47" s="278"/>
      <c r="BZ47" s="278"/>
      <c r="CA47" s="278"/>
      <c r="CB47" s="278"/>
      <c r="CC47" s="278"/>
      <c r="CD47" s="286"/>
      <c r="CE47" s="286">
        <v>0</v>
      </c>
    </row>
    <row r="48" spans="1:83" ht="12.6" customHeight="1">
      <c r="A48" s="269" t="s">
        <v>205</v>
      </c>
      <c r="B48" s="277">
        <v>2980016</v>
      </c>
      <c r="C48" s="317">
        <v>0</v>
      </c>
      <c r="D48" s="317">
        <v>0</v>
      </c>
      <c r="E48" s="286">
        <v>328855</v>
      </c>
      <c r="F48" s="286">
        <v>0</v>
      </c>
      <c r="G48" s="286">
        <v>0</v>
      </c>
      <c r="H48" s="286">
        <v>0</v>
      </c>
      <c r="I48" s="286">
        <v>0</v>
      </c>
      <c r="J48" s="286">
        <v>0</v>
      </c>
      <c r="K48" s="286">
        <v>0</v>
      </c>
      <c r="L48" s="286">
        <v>155406</v>
      </c>
      <c r="M48" s="286">
        <v>0</v>
      </c>
      <c r="N48" s="286">
        <v>0</v>
      </c>
      <c r="O48" s="286">
        <v>0</v>
      </c>
      <c r="P48" s="286">
        <v>126896</v>
      </c>
      <c r="Q48" s="286">
        <v>0</v>
      </c>
      <c r="R48" s="286">
        <v>101514</v>
      </c>
      <c r="S48" s="286">
        <v>0</v>
      </c>
      <c r="T48" s="286">
        <v>0</v>
      </c>
      <c r="U48" s="286">
        <v>196318</v>
      </c>
      <c r="V48" s="286">
        <v>28041</v>
      </c>
      <c r="W48" s="286">
        <v>0</v>
      </c>
      <c r="X48" s="286">
        <v>0</v>
      </c>
      <c r="Y48" s="286">
        <v>0</v>
      </c>
      <c r="Z48" s="286">
        <v>145229</v>
      </c>
      <c r="AA48" s="286">
        <v>0</v>
      </c>
      <c r="AB48" s="286">
        <v>38372</v>
      </c>
      <c r="AC48" s="286">
        <v>0</v>
      </c>
      <c r="AD48" s="286">
        <v>0</v>
      </c>
      <c r="AE48" s="286">
        <v>32509</v>
      </c>
      <c r="AF48" s="286">
        <v>0</v>
      </c>
      <c r="AG48" s="286">
        <v>228597</v>
      </c>
      <c r="AH48" s="286">
        <v>0</v>
      </c>
      <c r="AI48" s="286">
        <v>0</v>
      </c>
      <c r="AJ48" s="286">
        <v>816944</v>
      </c>
      <c r="AK48" s="286">
        <v>0</v>
      </c>
      <c r="AL48" s="286">
        <v>4116</v>
      </c>
      <c r="AM48" s="286">
        <v>0</v>
      </c>
      <c r="AN48" s="286">
        <v>0</v>
      </c>
      <c r="AO48" s="286">
        <v>0</v>
      </c>
      <c r="AP48" s="286">
        <v>0</v>
      </c>
      <c r="AQ48" s="286">
        <v>0</v>
      </c>
      <c r="AR48" s="286">
        <v>0</v>
      </c>
      <c r="AS48" s="286">
        <v>0</v>
      </c>
      <c r="AT48" s="286">
        <v>0</v>
      </c>
      <c r="AU48" s="286">
        <v>0</v>
      </c>
      <c r="AV48" s="286">
        <v>0</v>
      </c>
      <c r="AW48" s="286">
        <v>0</v>
      </c>
      <c r="AX48" s="286">
        <v>0</v>
      </c>
      <c r="AY48" s="286">
        <v>58126</v>
      </c>
      <c r="AZ48" s="286">
        <v>0</v>
      </c>
      <c r="BA48" s="286">
        <v>0</v>
      </c>
      <c r="BB48" s="286">
        <v>0</v>
      </c>
      <c r="BC48" s="286">
        <v>0</v>
      </c>
      <c r="BD48" s="286">
        <v>30951</v>
      </c>
      <c r="BE48" s="286">
        <v>48763</v>
      </c>
      <c r="BF48" s="286">
        <v>101109</v>
      </c>
      <c r="BG48" s="286">
        <v>0</v>
      </c>
      <c r="BH48" s="286">
        <v>13375</v>
      </c>
      <c r="BI48" s="286">
        <v>0</v>
      </c>
      <c r="BJ48" s="286">
        <v>14552</v>
      </c>
      <c r="BK48" s="286">
        <v>58140</v>
      </c>
      <c r="BL48" s="286">
        <v>99038</v>
      </c>
      <c r="BM48" s="286">
        <v>0</v>
      </c>
      <c r="BN48" s="286">
        <v>182762</v>
      </c>
      <c r="BO48" s="286">
        <v>21567</v>
      </c>
      <c r="BP48" s="286">
        <v>0</v>
      </c>
      <c r="BQ48" s="286">
        <v>0</v>
      </c>
      <c r="BR48" s="286">
        <v>0</v>
      </c>
      <c r="BS48" s="286">
        <v>0</v>
      </c>
      <c r="BT48" s="286">
        <v>0</v>
      </c>
      <c r="BU48" s="286">
        <v>0</v>
      </c>
      <c r="BV48" s="286">
        <v>57069</v>
      </c>
      <c r="BW48" s="286">
        <v>0</v>
      </c>
      <c r="BX48" s="286">
        <v>0</v>
      </c>
      <c r="BY48" s="286">
        <v>90726</v>
      </c>
      <c r="BZ48" s="286">
        <v>0</v>
      </c>
      <c r="CA48" s="286">
        <v>0</v>
      </c>
      <c r="CB48" s="286">
        <v>0</v>
      </c>
      <c r="CC48" s="286">
        <v>1042</v>
      </c>
      <c r="CD48" s="286"/>
      <c r="CE48" s="286">
        <v>2980017</v>
      </c>
    </row>
    <row r="49" spans="1:84" ht="12.6" customHeight="1">
      <c r="A49" s="269" t="s">
        <v>206</v>
      </c>
      <c r="B49" s="286">
        <v>2980016</v>
      </c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286"/>
      <c r="BE49" s="286"/>
      <c r="BF49" s="286"/>
      <c r="BG49" s="286"/>
      <c r="BH49" s="286"/>
      <c r="BI49" s="286"/>
      <c r="BJ49" s="286"/>
      <c r="BK49" s="286"/>
      <c r="BL49" s="286"/>
      <c r="BM49" s="286"/>
      <c r="BN49" s="286"/>
      <c r="BO49" s="286"/>
      <c r="BP49" s="286"/>
      <c r="BQ49" s="286"/>
      <c r="BR49" s="286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6"/>
      <c r="CE49" s="286"/>
      <c r="CF49" s="263"/>
    </row>
    <row r="50" spans="1:84" ht="12.6" customHeight="1">
      <c r="A50" s="269" t="s">
        <v>6</v>
      </c>
      <c r="B50" s="286"/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R50" s="286"/>
      <c r="AS50" s="286"/>
      <c r="AT50" s="286"/>
      <c r="AU50" s="286"/>
      <c r="AV50" s="286"/>
      <c r="AW50" s="286"/>
      <c r="AX50" s="286"/>
      <c r="AY50" s="286"/>
      <c r="AZ50" s="286"/>
      <c r="BA50" s="286"/>
      <c r="BB50" s="286"/>
      <c r="BC50" s="286"/>
      <c r="BD50" s="286"/>
      <c r="BE50" s="286"/>
      <c r="BF50" s="286"/>
      <c r="BG50" s="286"/>
      <c r="BH50" s="286"/>
      <c r="BI50" s="286"/>
      <c r="BJ50" s="286"/>
      <c r="BK50" s="286"/>
      <c r="BL50" s="286"/>
      <c r="BM50" s="286"/>
      <c r="BN50" s="286"/>
      <c r="BO50" s="286"/>
      <c r="BP50" s="286"/>
      <c r="BQ50" s="286"/>
      <c r="BR50" s="286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6"/>
      <c r="CE50" s="286"/>
      <c r="CF50" s="263"/>
    </row>
    <row r="51" spans="1:84" ht="12.6" customHeight="1">
      <c r="A51" s="265" t="s">
        <v>207</v>
      </c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  <c r="AH51" s="278"/>
      <c r="AI51" s="278"/>
      <c r="AJ51" s="278"/>
      <c r="AK51" s="278"/>
      <c r="AL51" s="278"/>
      <c r="AM51" s="278"/>
      <c r="AN51" s="278"/>
      <c r="AO51" s="278"/>
      <c r="AP51" s="278"/>
      <c r="AQ51" s="278"/>
      <c r="AR51" s="278"/>
      <c r="AS51" s="278"/>
      <c r="AT51" s="278"/>
      <c r="AU51" s="278"/>
      <c r="AV51" s="278"/>
      <c r="AW51" s="278"/>
      <c r="AX51" s="278"/>
      <c r="AY51" s="278"/>
      <c r="AZ51" s="278"/>
      <c r="BA51" s="278"/>
      <c r="BB51" s="278"/>
      <c r="BC51" s="278"/>
      <c r="BD51" s="278"/>
      <c r="BE51" s="278"/>
      <c r="BF51" s="278"/>
      <c r="BG51" s="278"/>
      <c r="BH51" s="278"/>
      <c r="BI51" s="278"/>
      <c r="BJ51" s="278"/>
      <c r="BK51" s="278"/>
      <c r="BL51" s="278"/>
      <c r="BM51" s="278"/>
      <c r="BN51" s="278"/>
      <c r="BO51" s="278"/>
      <c r="BP51" s="278"/>
      <c r="BQ51" s="278"/>
      <c r="BR51" s="278"/>
      <c r="BS51" s="278"/>
      <c r="BT51" s="278"/>
      <c r="BU51" s="278"/>
      <c r="BV51" s="278"/>
      <c r="BW51" s="278"/>
      <c r="BX51" s="278"/>
      <c r="BY51" s="278"/>
      <c r="BZ51" s="278"/>
      <c r="CA51" s="278"/>
      <c r="CB51" s="278"/>
      <c r="CC51" s="278"/>
      <c r="CD51" s="286"/>
      <c r="CE51" s="286">
        <v>0</v>
      </c>
      <c r="CF51" s="263"/>
    </row>
    <row r="52" spans="1:84" ht="12.6" customHeight="1">
      <c r="A52" s="265" t="s">
        <v>208</v>
      </c>
      <c r="B52" s="278">
        <v>1170611</v>
      </c>
      <c r="C52" s="286">
        <v>0</v>
      </c>
      <c r="D52" s="286">
        <v>0</v>
      </c>
      <c r="E52" s="286">
        <v>131798</v>
      </c>
      <c r="F52" s="286">
        <v>0</v>
      </c>
      <c r="G52" s="286">
        <v>0</v>
      </c>
      <c r="H52" s="286">
        <v>0</v>
      </c>
      <c r="I52" s="286">
        <v>0</v>
      </c>
      <c r="J52" s="286">
        <v>0</v>
      </c>
      <c r="K52" s="286">
        <v>0</v>
      </c>
      <c r="L52" s="286">
        <v>62283</v>
      </c>
      <c r="M52" s="286">
        <v>0</v>
      </c>
      <c r="N52" s="286">
        <v>0</v>
      </c>
      <c r="O52" s="286">
        <v>0</v>
      </c>
      <c r="P52" s="286">
        <v>95762</v>
      </c>
      <c r="Q52" s="286">
        <v>0</v>
      </c>
      <c r="R52" s="286">
        <v>1182</v>
      </c>
      <c r="S52" s="286">
        <v>16113</v>
      </c>
      <c r="T52" s="286">
        <v>0</v>
      </c>
      <c r="U52" s="286">
        <v>42719</v>
      </c>
      <c r="V52" s="286">
        <v>0</v>
      </c>
      <c r="W52" s="286">
        <v>0</v>
      </c>
      <c r="X52" s="286">
        <v>0</v>
      </c>
      <c r="Y52" s="286">
        <v>0</v>
      </c>
      <c r="Z52" s="286">
        <v>91661</v>
      </c>
      <c r="AA52" s="286">
        <v>0</v>
      </c>
      <c r="AB52" s="286">
        <v>2171</v>
      </c>
      <c r="AC52" s="286">
        <v>23928</v>
      </c>
      <c r="AD52" s="286">
        <v>0</v>
      </c>
      <c r="AE52" s="286">
        <v>21227</v>
      </c>
      <c r="AF52" s="286">
        <v>0</v>
      </c>
      <c r="AG52" s="286">
        <v>122802</v>
      </c>
      <c r="AH52" s="286">
        <v>0</v>
      </c>
      <c r="AI52" s="286">
        <v>0</v>
      </c>
      <c r="AJ52" s="286">
        <v>116024</v>
      </c>
      <c r="AK52" s="286">
        <v>0</v>
      </c>
      <c r="AL52" s="286">
        <v>0</v>
      </c>
      <c r="AM52" s="286">
        <v>0</v>
      </c>
      <c r="AN52" s="286">
        <v>0</v>
      </c>
      <c r="AO52" s="286">
        <v>0</v>
      </c>
      <c r="AP52" s="286">
        <v>0</v>
      </c>
      <c r="AQ52" s="286">
        <v>0</v>
      </c>
      <c r="AR52" s="286">
        <v>0</v>
      </c>
      <c r="AS52" s="286">
        <v>0</v>
      </c>
      <c r="AT52" s="286">
        <v>0</v>
      </c>
      <c r="AU52" s="286">
        <v>0</v>
      </c>
      <c r="AV52" s="286">
        <v>0</v>
      </c>
      <c r="AW52" s="286">
        <v>0</v>
      </c>
      <c r="AX52" s="286">
        <v>0</v>
      </c>
      <c r="AY52" s="286">
        <v>29911</v>
      </c>
      <c r="AZ52" s="286">
        <v>13387</v>
      </c>
      <c r="BA52" s="286">
        <v>34831</v>
      </c>
      <c r="BB52" s="286">
        <v>0</v>
      </c>
      <c r="BC52" s="286">
        <v>0</v>
      </c>
      <c r="BD52" s="286">
        <v>0</v>
      </c>
      <c r="BE52" s="286">
        <v>83291</v>
      </c>
      <c r="BF52" s="286">
        <v>4752</v>
      </c>
      <c r="BG52" s="286">
        <v>0</v>
      </c>
      <c r="BH52" s="286">
        <v>0</v>
      </c>
      <c r="BI52" s="286">
        <v>0</v>
      </c>
      <c r="BJ52" s="286">
        <v>0</v>
      </c>
      <c r="BK52" s="286">
        <v>0</v>
      </c>
      <c r="BL52" s="286">
        <v>44938</v>
      </c>
      <c r="BM52" s="286">
        <v>0</v>
      </c>
      <c r="BN52" s="286">
        <v>174542</v>
      </c>
      <c r="BO52" s="286">
        <v>0</v>
      </c>
      <c r="BP52" s="286">
        <v>0</v>
      </c>
      <c r="BQ52" s="286">
        <v>0</v>
      </c>
      <c r="BR52" s="286">
        <v>0</v>
      </c>
      <c r="BS52" s="286">
        <v>0</v>
      </c>
      <c r="BT52" s="286">
        <v>0</v>
      </c>
      <c r="BU52" s="286">
        <v>0</v>
      </c>
      <c r="BV52" s="286">
        <v>49111</v>
      </c>
      <c r="BW52" s="286">
        <v>0</v>
      </c>
      <c r="BX52" s="286">
        <v>0</v>
      </c>
      <c r="BY52" s="286">
        <v>8177</v>
      </c>
      <c r="BZ52" s="286">
        <v>0</v>
      </c>
      <c r="CA52" s="286">
        <v>0</v>
      </c>
      <c r="CB52" s="286">
        <v>0</v>
      </c>
      <c r="CC52" s="286">
        <v>0</v>
      </c>
      <c r="CD52" s="286"/>
      <c r="CE52" s="286">
        <v>1170610</v>
      </c>
      <c r="CF52" s="263"/>
    </row>
    <row r="53" spans="1:84" ht="12.6" customHeight="1">
      <c r="A53" s="269" t="s">
        <v>206</v>
      </c>
      <c r="B53" s="286">
        <v>1170611</v>
      </c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6"/>
      <c r="AO53" s="286"/>
      <c r="AP53" s="286"/>
      <c r="AQ53" s="286"/>
      <c r="AR53" s="286"/>
      <c r="AS53" s="286"/>
      <c r="AT53" s="286"/>
      <c r="AU53" s="286"/>
      <c r="AV53" s="286"/>
      <c r="AW53" s="286"/>
      <c r="AX53" s="286"/>
      <c r="AY53" s="286"/>
      <c r="AZ53" s="286"/>
      <c r="BA53" s="286"/>
      <c r="BB53" s="286"/>
      <c r="BC53" s="286"/>
      <c r="BD53" s="286"/>
      <c r="BE53" s="286"/>
      <c r="BF53" s="286"/>
      <c r="BG53" s="286"/>
      <c r="BH53" s="286"/>
      <c r="BI53" s="286"/>
      <c r="BJ53" s="286"/>
      <c r="BK53" s="286"/>
      <c r="BL53" s="286"/>
      <c r="BM53" s="286"/>
      <c r="BN53" s="286"/>
      <c r="BO53" s="286"/>
      <c r="BP53" s="286"/>
      <c r="BQ53" s="286"/>
      <c r="BR53" s="286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6"/>
      <c r="CE53" s="286"/>
      <c r="CF53" s="263"/>
    </row>
    <row r="54" spans="1:84" ht="15.75" customHeight="1">
      <c r="A54" s="269"/>
      <c r="B54" s="269"/>
      <c r="C54" s="282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  <c r="BD54" s="269"/>
      <c r="BE54" s="269"/>
      <c r="BF54" s="269"/>
      <c r="BG54" s="269"/>
      <c r="BH54" s="269"/>
      <c r="BI54" s="269"/>
      <c r="BJ54" s="269"/>
      <c r="BK54" s="269"/>
      <c r="BL54" s="269"/>
      <c r="BM54" s="269"/>
      <c r="BN54" s="269"/>
      <c r="BO54" s="269"/>
      <c r="BP54" s="269"/>
      <c r="BQ54" s="269"/>
      <c r="BR54" s="269"/>
      <c r="BS54" s="269"/>
      <c r="BT54" s="269"/>
      <c r="BU54" s="269"/>
      <c r="BV54" s="269"/>
      <c r="BW54" s="269"/>
      <c r="BX54" s="269"/>
      <c r="BY54" s="269"/>
      <c r="BZ54" s="269"/>
      <c r="CA54" s="269"/>
      <c r="CB54" s="269"/>
      <c r="CC54" s="269"/>
      <c r="CD54" s="269"/>
      <c r="CE54" s="269"/>
      <c r="CF54" s="263"/>
    </row>
    <row r="55" spans="1:84" ht="12.6" customHeight="1">
      <c r="A55" s="265" t="s">
        <v>209</v>
      </c>
      <c r="B55" s="269"/>
      <c r="C55" s="276" t="s">
        <v>10</v>
      </c>
      <c r="D55" s="264" t="s">
        <v>11</v>
      </c>
      <c r="E55" s="264" t="s">
        <v>12</v>
      </c>
      <c r="F55" s="264" t="s">
        <v>13</v>
      </c>
      <c r="G55" s="264" t="s">
        <v>14</v>
      </c>
      <c r="H55" s="264" t="s">
        <v>15</v>
      </c>
      <c r="I55" s="264" t="s">
        <v>16</v>
      </c>
      <c r="J55" s="264" t="s">
        <v>17</v>
      </c>
      <c r="K55" s="264" t="s">
        <v>18</v>
      </c>
      <c r="L55" s="264" t="s">
        <v>19</v>
      </c>
      <c r="M55" s="264" t="s">
        <v>20</v>
      </c>
      <c r="N55" s="264" t="s">
        <v>21</v>
      </c>
      <c r="O55" s="264" t="s">
        <v>22</v>
      </c>
      <c r="P55" s="264" t="s">
        <v>23</v>
      </c>
      <c r="Q55" s="264" t="s">
        <v>24</v>
      </c>
      <c r="R55" s="264" t="s">
        <v>25</v>
      </c>
      <c r="S55" s="264" t="s">
        <v>26</v>
      </c>
      <c r="T55" s="318" t="s">
        <v>27</v>
      </c>
      <c r="U55" s="264" t="s">
        <v>28</v>
      </c>
      <c r="V55" s="264" t="s">
        <v>29</v>
      </c>
      <c r="W55" s="264" t="s">
        <v>30</v>
      </c>
      <c r="X55" s="264" t="s">
        <v>31</v>
      </c>
      <c r="Y55" s="264" t="s">
        <v>32</v>
      </c>
      <c r="Z55" s="264" t="s">
        <v>33</v>
      </c>
      <c r="AA55" s="264" t="s">
        <v>34</v>
      </c>
      <c r="AB55" s="264" t="s">
        <v>35</v>
      </c>
      <c r="AC55" s="264" t="s">
        <v>36</v>
      </c>
      <c r="AD55" s="264" t="s">
        <v>37</v>
      </c>
      <c r="AE55" s="264" t="s">
        <v>38</v>
      </c>
      <c r="AF55" s="264" t="s">
        <v>39</v>
      </c>
      <c r="AG55" s="264" t="s">
        <v>40</v>
      </c>
      <c r="AH55" s="264" t="s">
        <v>41</v>
      </c>
      <c r="AI55" s="264" t="s">
        <v>42</v>
      </c>
      <c r="AJ55" s="264" t="s">
        <v>43</v>
      </c>
      <c r="AK55" s="264" t="s">
        <v>44</v>
      </c>
      <c r="AL55" s="264" t="s">
        <v>45</v>
      </c>
      <c r="AM55" s="264" t="s">
        <v>46</v>
      </c>
      <c r="AN55" s="264" t="s">
        <v>47</v>
      </c>
      <c r="AO55" s="264" t="s">
        <v>48</v>
      </c>
      <c r="AP55" s="264" t="s">
        <v>49</v>
      </c>
      <c r="AQ55" s="264" t="s">
        <v>50</v>
      </c>
      <c r="AR55" s="264" t="s">
        <v>51</v>
      </c>
      <c r="AS55" s="264" t="s">
        <v>52</v>
      </c>
      <c r="AT55" s="264" t="s">
        <v>53</v>
      </c>
      <c r="AU55" s="264" t="s">
        <v>54</v>
      </c>
      <c r="AV55" s="264" t="s">
        <v>55</v>
      </c>
      <c r="AW55" s="264" t="s">
        <v>56</v>
      </c>
      <c r="AX55" s="264" t="s">
        <v>57</v>
      </c>
      <c r="AY55" s="264" t="s">
        <v>58</v>
      </c>
      <c r="AZ55" s="264" t="s">
        <v>59</v>
      </c>
      <c r="BA55" s="264" t="s">
        <v>60</v>
      </c>
      <c r="BB55" s="264" t="s">
        <v>61</v>
      </c>
      <c r="BC55" s="264" t="s">
        <v>62</v>
      </c>
      <c r="BD55" s="264" t="s">
        <v>63</v>
      </c>
      <c r="BE55" s="264" t="s">
        <v>64</v>
      </c>
      <c r="BF55" s="264" t="s">
        <v>65</v>
      </c>
      <c r="BG55" s="264" t="s">
        <v>66</v>
      </c>
      <c r="BH55" s="264" t="s">
        <v>67</v>
      </c>
      <c r="BI55" s="264" t="s">
        <v>68</v>
      </c>
      <c r="BJ55" s="264" t="s">
        <v>69</v>
      </c>
      <c r="BK55" s="264" t="s">
        <v>70</v>
      </c>
      <c r="BL55" s="264" t="s">
        <v>71</v>
      </c>
      <c r="BM55" s="264" t="s">
        <v>72</v>
      </c>
      <c r="BN55" s="264" t="s">
        <v>73</v>
      </c>
      <c r="BO55" s="264" t="s">
        <v>74</v>
      </c>
      <c r="BP55" s="264" t="s">
        <v>75</v>
      </c>
      <c r="BQ55" s="264" t="s">
        <v>76</v>
      </c>
      <c r="BR55" s="264" t="s">
        <v>77</v>
      </c>
      <c r="BS55" s="264" t="s">
        <v>78</v>
      </c>
      <c r="BT55" s="264" t="s">
        <v>79</v>
      </c>
      <c r="BU55" s="264" t="s">
        <v>80</v>
      </c>
      <c r="BV55" s="264" t="s">
        <v>81</v>
      </c>
      <c r="BW55" s="264" t="s">
        <v>82</v>
      </c>
      <c r="BX55" s="264" t="s">
        <v>83</v>
      </c>
      <c r="BY55" s="264" t="s">
        <v>84</v>
      </c>
      <c r="BZ55" s="264" t="s">
        <v>85</v>
      </c>
      <c r="CA55" s="264" t="s">
        <v>86</v>
      </c>
      <c r="CB55" s="264" t="s">
        <v>87</v>
      </c>
      <c r="CC55" s="264" t="s">
        <v>88</v>
      </c>
      <c r="CD55" s="264" t="s">
        <v>89</v>
      </c>
      <c r="CE55" s="264" t="s">
        <v>90</v>
      </c>
      <c r="CF55" s="263"/>
    </row>
    <row r="56" spans="1:84" ht="12.6" customHeight="1">
      <c r="A56" s="265" t="s">
        <v>210</v>
      </c>
      <c r="B56" s="269"/>
      <c r="C56" s="276" t="s">
        <v>92</v>
      </c>
      <c r="D56" s="264" t="s">
        <v>93</v>
      </c>
      <c r="E56" s="264" t="s">
        <v>94</v>
      </c>
      <c r="F56" s="264" t="s">
        <v>95</v>
      </c>
      <c r="G56" s="264" t="s">
        <v>96</v>
      </c>
      <c r="H56" s="264" t="s">
        <v>97</v>
      </c>
      <c r="I56" s="264" t="s">
        <v>98</v>
      </c>
      <c r="J56" s="264" t="s">
        <v>99</v>
      </c>
      <c r="K56" s="264" t="s">
        <v>100</v>
      </c>
      <c r="L56" s="264" t="s">
        <v>101</v>
      </c>
      <c r="M56" s="264" t="s">
        <v>102</v>
      </c>
      <c r="N56" s="264" t="s">
        <v>103</v>
      </c>
      <c r="O56" s="264" t="s">
        <v>104</v>
      </c>
      <c r="P56" s="264" t="s">
        <v>105</v>
      </c>
      <c r="Q56" s="264" t="s">
        <v>106</v>
      </c>
      <c r="R56" s="264" t="s">
        <v>107</v>
      </c>
      <c r="S56" s="264" t="s">
        <v>108</v>
      </c>
      <c r="T56" s="264" t="s">
        <v>1194</v>
      </c>
      <c r="U56" s="264" t="s">
        <v>109</v>
      </c>
      <c r="V56" s="264" t="s">
        <v>110</v>
      </c>
      <c r="W56" s="264" t="s">
        <v>111</v>
      </c>
      <c r="X56" s="264" t="s">
        <v>112</v>
      </c>
      <c r="Y56" s="264" t="s">
        <v>113</v>
      </c>
      <c r="Z56" s="264" t="s">
        <v>113</v>
      </c>
      <c r="AA56" s="264" t="s">
        <v>114</v>
      </c>
      <c r="AB56" s="264" t="s">
        <v>115</v>
      </c>
      <c r="AC56" s="264" t="s">
        <v>116</v>
      </c>
      <c r="AD56" s="264" t="s">
        <v>117</v>
      </c>
      <c r="AE56" s="264" t="s">
        <v>96</v>
      </c>
      <c r="AF56" s="264" t="s">
        <v>97</v>
      </c>
      <c r="AG56" s="264" t="s">
        <v>118</v>
      </c>
      <c r="AH56" s="264" t="s">
        <v>119</v>
      </c>
      <c r="AI56" s="264" t="s">
        <v>120</v>
      </c>
      <c r="AJ56" s="264" t="s">
        <v>121</v>
      </c>
      <c r="AK56" s="264" t="s">
        <v>122</v>
      </c>
      <c r="AL56" s="264" t="s">
        <v>123</v>
      </c>
      <c r="AM56" s="264" t="s">
        <v>124</v>
      </c>
      <c r="AN56" s="264" t="s">
        <v>110</v>
      </c>
      <c r="AO56" s="264" t="s">
        <v>125</v>
      </c>
      <c r="AP56" s="264" t="s">
        <v>126</v>
      </c>
      <c r="AQ56" s="264" t="s">
        <v>127</v>
      </c>
      <c r="AR56" s="264" t="s">
        <v>128</v>
      </c>
      <c r="AS56" s="264" t="s">
        <v>129</v>
      </c>
      <c r="AT56" s="264" t="s">
        <v>130</v>
      </c>
      <c r="AU56" s="264" t="s">
        <v>131</v>
      </c>
      <c r="AV56" s="264" t="s">
        <v>132</v>
      </c>
      <c r="AW56" s="264" t="s">
        <v>133</v>
      </c>
      <c r="AX56" s="264" t="s">
        <v>134</v>
      </c>
      <c r="AY56" s="264" t="s">
        <v>135</v>
      </c>
      <c r="AZ56" s="264" t="s">
        <v>136</v>
      </c>
      <c r="BA56" s="264" t="s">
        <v>137</v>
      </c>
      <c r="BB56" s="264" t="s">
        <v>138</v>
      </c>
      <c r="BC56" s="264" t="s">
        <v>108</v>
      </c>
      <c r="BD56" s="264" t="s">
        <v>139</v>
      </c>
      <c r="BE56" s="264" t="s">
        <v>140</v>
      </c>
      <c r="BF56" s="264" t="s">
        <v>141</v>
      </c>
      <c r="BG56" s="264" t="s">
        <v>142</v>
      </c>
      <c r="BH56" s="264" t="s">
        <v>143</v>
      </c>
      <c r="BI56" s="264" t="s">
        <v>144</v>
      </c>
      <c r="BJ56" s="264" t="s">
        <v>145</v>
      </c>
      <c r="BK56" s="264" t="s">
        <v>146</v>
      </c>
      <c r="BL56" s="264" t="s">
        <v>147</v>
      </c>
      <c r="BM56" s="264" t="s">
        <v>132</v>
      </c>
      <c r="BN56" s="264" t="s">
        <v>148</v>
      </c>
      <c r="BO56" s="264" t="s">
        <v>149</v>
      </c>
      <c r="BP56" s="264" t="s">
        <v>150</v>
      </c>
      <c r="BQ56" s="264" t="s">
        <v>151</v>
      </c>
      <c r="BR56" s="264" t="s">
        <v>152</v>
      </c>
      <c r="BS56" s="264" t="s">
        <v>153</v>
      </c>
      <c r="BT56" s="264" t="s">
        <v>154</v>
      </c>
      <c r="BU56" s="264" t="s">
        <v>155</v>
      </c>
      <c r="BV56" s="264" t="s">
        <v>155</v>
      </c>
      <c r="BW56" s="264" t="s">
        <v>155</v>
      </c>
      <c r="BX56" s="264" t="s">
        <v>156</v>
      </c>
      <c r="BY56" s="264" t="s">
        <v>157</v>
      </c>
      <c r="BZ56" s="264" t="s">
        <v>158</v>
      </c>
      <c r="CA56" s="264" t="s">
        <v>159</v>
      </c>
      <c r="CB56" s="264" t="s">
        <v>160</v>
      </c>
      <c r="CC56" s="264" t="s">
        <v>132</v>
      </c>
      <c r="CD56" s="264" t="s">
        <v>211</v>
      </c>
      <c r="CE56" s="264" t="s">
        <v>161</v>
      </c>
      <c r="CF56" s="263"/>
    </row>
    <row r="57" spans="1:84" ht="12.6" customHeight="1">
      <c r="A57" s="265" t="s">
        <v>212</v>
      </c>
      <c r="B57" s="269"/>
      <c r="C57" s="276" t="s">
        <v>163</v>
      </c>
      <c r="D57" s="264" t="s">
        <v>163</v>
      </c>
      <c r="E57" s="264" t="s">
        <v>163</v>
      </c>
      <c r="F57" s="264" t="s">
        <v>164</v>
      </c>
      <c r="G57" s="264" t="s">
        <v>165</v>
      </c>
      <c r="H57" s="264" t="s">
        <v>163</v>
      </c>
      <c r="I57" s="264" t="s">
        <v>166</v>
      </c>
      <c r="J57" s="264"/>
      <c r="K57" s="264" t="s">
        <v>157</v>
      </c>
      <c r="L57" s="264" t="s">
        <v>167</v>
      </c>
      <c r="M57" s="264" t="s">
        <v>168</v>
      </c>
      <c r="N57" s="264" t="s">
        <v>169</v>
      </c>
      <c r="O57" s="264" t="s">
        <v>170</v>
      </c>
      <c r="P57" s="264" t="s">
        <v>169</v>
      </c>
      <c r="Q57" s="264" t="s">
        <v>171</v>
      </c>
      <c r="R57" s="264"/>
      <c r="S57" s="264" t="s">
        <v>169</v>
      </c>
      <c r="T57" s="264" t="s">
        <v>172</v>
      </c>
      <c r="U57" s="264"/>
      <c r="V57" s="264" t="s">
        <v>173</v>
      </c>
      <c r="W57" s="264" t="s">
        <v>174</v>
      </c>
      <c r="X57" s="264" t="s">
        <v>175</v>
      </c>
      <c r="Y57" s="264" t="s">
        <v>176</v>
      </c>
      <c r="Z57" s="264" t="s">
        <v>177</v>
      </c>
      <c r="AA57" s="264" t="s">
        <v>178</v>
      </c>
      <c r="AB57" s="264"/>
      <c r="AC57" s="264" t="s">
        <v>172</v>
      </c>
      <c r="AD57" s="264"/>
      <c r="AE57" s="264" t="s">
        <v>172</v>
      </c>
      <c r="AF57" s="264" t="s">
        <v>179</v>
      </c>
      <c r="AG57" s="264" t="s">
        <v>171</v>
      </c>
      <c r="AH57" s="264"/>
      <c r="AI57" s="264" t="s">
        <v>180</v>
      </c>
      <c r="AJ57" s="264"/>
      <c r="AK57" s="264" t="s">
        <v>172</v>
      </c>
      <c r="AL57" s="264" t="s">
        <v>172</v>
      </c>
      <c r="AM57" s="264" t="s">
        <v>172</v>
      </c>
      <c r="AN57" s="264" t="s">
        <v>181</v>
      </c>
      <c r="AO57" s="264" t="s">
        <v>182</v>
      </c>
      <c r="AP57" s="264" t="s">
        <v>121</v>
      </c>
      <c r="AQ57" s="264" t="s">
        <v>183</v>
      </c>
      <c r="AR57" s="264" t="s">
        <v>169</v>
      </c>
      <c r="AS57" s="264"/>
      <c r="AT57" s="264" t="s">
        <v>184</v>
      </c>
      <c r="AU57" s="264" t="s">
        <v>185</v>
      </c>
      <c r="AV57" s="264" t="s">
        <v>186</v>
      </c>
      <c r="AW57" s="264" t="s">
        <v>187</v>
      </c>
      <c r="AX57" s="264" t="s">
        <v>188</v>
      </c>
      <c r="AY57" s="264"/>
      <c r="AZ57" s="264"/>
      <c r="BA57" s="264" t="s">
        <v>189</v>
      </c>
      <c r="BB57" s="264" t="s">
        <v>169</v>
      </c>
      <c r="BC57" s="264" t="s">
        <v>183</v>
      </c>
      <c r="BD57" s="264"/>
      <c r="BE57" s="264"/>
      <c r="BF57" s="264"/>
      <c r="BG57" s="264"/>
      <c r="BH57" s="264" t="s">
        <v>190</v>
      </c>
      <c r="BI57" s="264" t="s">
        <v>169</v>
      </c>
      <c r="BJ57" s="264"/>
      <c r="BK57" s="264" t="s">
        <v>191</v>
      </c>
      <c r="BL57" s="264"/>
      <c r="BM57" s="264" t="s">
        <v>192</v>
      </c>
      <c r="BN57" s="264" t="s">
        <v>193</v>
      </c>
      <c r="BO57" s="264" t="s">
        <v>194</v>
      </c>
      <c r="BP57" s="264" t="s">
        <v>195</v>
      </c>
      <c r="BQ57" s="264" t="s">
        <v>196</v>
      </c>
      <c r="BR57" s="264"/>
      <c r="BS57" s="264" t="s">
        <v>197</v>
      </c>
      <c r="BT57" s="264" t="s">
        <v>169</v>
      </c>
      <c r="BU57" s="264" t="s">
        <v>198</v>
      </c>
      <c r="BV57" s="264" t="s">
        <v>199</v>
      </c>
      <c r="BW57" s="264" t="s">
        <v>200</v>
      </c>
      <c r="BX57" s="264" t="s">
        <v>151</v>
      </c>
      <c r="BY57" s="264" t="s">
        <v>193</v>
      </c>
      <c r="BZ57" s="264" t="s">
        <v>152</v>
      </c>
      <c r="CA57" s="264" t="s">
        <v>201</v>
      </c>
      <c r="CB57" s="264" t="s">
        <v>201</v>
      </c>
      <c r="CC57" s="264" t="s">
        <v>202</v>
      </c>
      <c r="CD57" s="264" t="s">
        <v>213</v>
      </c>
      <c r="CE57" s="264" t="s">
        <v>203</v>
      </c>
      <c r="CF57" s="263"/>
    </row>
    <row r="58" spans="1:84" ht="12.6" customHeight="1">
      <c r="A58" s="265" t="s">
        <v>214</v>
      </c>
      <c r="B58" s="269"/>
      <c r="C58" s="276" t="s">
        <v>215</v>
      </c>
      <c r="D58" s="264" t="s">
        <v>215</v>
      </c>
      <c r="E58" s="264" t="s">
        <v>215</v>
      </c>
      <c r="F58" s="264" t="s">
        <v>215</v>
      </c>
      <c r="G58" s="264" t="s">
        <v>215</v>
      </c>
      <c r="H58" s="264" t="s">
        <v>215</v>
      </c>
      <c r="I58" s="264" t="s">
        <v>215</v>
      </c>
      <c r="J58" s="264" t="s">
        <v>216</v>
      </c>
      <c r="K58" s="264" t="s">
        <v>215</v>
      </c>
      <c r="L58" s="264" t="s">
        <v>215</v>
      </c>
      <c r="M58" s="264" t="s">
        <v>215</v>
      </c>
      <c r="N58" s="264" t="s">
        <v>215</v>
      </c>
      <c r="O58" s="264" t="s">
        <v>217</v>
      </c>
      <c r="P58" s="264" t="s">
        <v>218</v>
      </c>
      <c r="Q58" s="264" t="s">
        <v>219</v>
      </c>
      <c r="R58" s="316" t="s">
        <v>220</v>
      </c>
      <c r="S58" s="319" t="s">
        <v>221</v>
      </c>
      <c r="T58" s="319" t="s">
        <v>221</v>
      </c>
      <c r="U58" s="264" t="s">
        <v>222</v>
      </c>
      <c r="V58" s="264" t="s">
        <v>222</v>
      </c>
      <c r="W58" s="264" t="s">
        <v>223</v>
      </c>
      <c r="X58" s="264" t="s">
        <v>224</v>
      </c>
      <c r="Y58" s="264" t="s">
        <v>225</v>
      </c>
      <c r="Z58" s="264" t="s">
        <v>225</v>
      </c>
      <c r="AA58" s="264" t="s">
        <v>225</v>
      </c>
      <c r="AB58" s="319" t="s">
        <v>221</v>
      </c>
      <c r="AC58" s="264" t="s">
        <v>226</v>
      </c>
      <c r="AD58" s="264" t="s">
        <v>227</v>
      </c>
      <c r="AE58" s="264" t="s">
        <v>226</v>
      </c>
      <c r="AF58" s="264" t="s">
        <v>228</v>
      </c>
      <c r="AG58" s="264" t="s">
        <v>228</v>
      </c>
      <c r="AH58" s="264" t="s">
        <v>229</v>
      </c>
      <c r="AI58" s="264" t="s">
        <v>230</v>
      </c>
      <c r="AJ58" s="264" t="s">
        <v>228</v>
      </c>
      <c r="AK58" s="264" t="s">
        <v>226</v>
      </c>
      <c r="AL58" s="264" t="s">
        <v>226</v>
      </c>
      <c r="AM58" s="264" t="s">
        <v>226</v>
      </c>
      <c r="AN58" s="264" t="s">
        <v>217</v>
      </c>
      <c r="AO58" s="264" t="s">
        <v>227</v>
      </c>
      <c r="AP58" s="264" t="s">
        <v>228</v>
      </c>
      <c r="AQ58" s="264" t="s">
        <v>229</v>
      </c>
      <c r="AR58" s="264" t="s">
        <v>228</v>
      </c>
      <c r="AS58" s="264" t="s">
        <v>226</v>
      </c>
      <c r="AT58" s="264" t="s">
        <v>1212</v>
      </c>
      <c r="AU58" s="264" t="s">
        <v>228</v>
      </c>
      <c r="AV58" s="319" t="s">
        <v>221</v>
      </c>
      <c r="AW58" s="319" t="s">
        <v>221</v>
      </c>
      <c r="AX58" s="319" t="s">
        <v>221</v>
      </c>
      <c r="AY58" s="264" t="s">
        <v>231</v>
      </c>
      <c r="AZ58" s="264" t="s">
        <v>231</v>
      </c>
      <c r="BA58" s="319" t="s">
        <v>221</v>
      </c>
      <c r="BB58" s="319" t="s">
        <v>221</v>
      </c>
      <c r="BC58" s="319" t="s">
        <v>221</v>
      </c>
      <c r="BD58" s="319" t="s">
        <v>221</v>
      </c>
      <c r="BE58" s="264" t="s">
        <v>232</v>
      </c>
      <c r="BF58" s="319" t="s">
        <v>221</v>
      </c>
      <c r="BG58" s="319" t="s">
        <v>221</v>
      </c>
      <c r="BH58" s="319" t="s">
        <v>221</v>
      </c>
      <c r="BI58" s="319" t="s">
        <v>221</v>
      </c>
      <c r="BJ58" s="319" t="s">
        <v>221</v>
      </c>
      <c r="BK58" s="319" t="s">
        <v>221</v>
      </c>
      <c r="BL58" s="319" t="s">
        <v>221</v>
      </c>
      <c r="BM58" s="319" t="s">
        <v>221</v>
      </c>
      <c r="BN58" s="319" t="s">
        <v>221</v>
      </c>
      <c r="BO58" s="319" t="s">
        <v>221</v>
      </c>
      <c r="BP58" s="319" t="s">
        <v>221</v>
      </c>
      <c r="BQ58" s="319" t="s">
        <v>221</v>
      </c>
      <c r="BR58" s="319" t="s">
        <v>221</v>
      </c>
      <c r="BS58" s="319" t="s">
        <v>221</v>
      </c>
      <c r="BT58" s="319" t="s">
        <v>221</v>
      </c>
      <c r="BU58" s="319" t="s">
        <v>221</v>
      </c>
      <c r="BV58" s="319" t="s">
        <v>221</v>
      </c>
      <c r="BW58" s="319" t="s">
        <v>221</v>
      </c>
      <c r="BX58" s="319" t="s">
        <v>221</v>
      </c>
      <c r="BY58" s="319" t="s">
        <v>221</v>
      </c>
      <c r="BZ58" s="319" t="s">
        <v>221</v>
      </c>
      <c r="CA58" s="319" t="s">
        <v>221</v>
      </c>
      <c r="CB58" s="319" t="s">
        <v>221</v>
      </c>
      <c r="CC58" s="319" t="s">
        <v>221</v>
      </c>
      <c r="CD58" s="319" t="s">
        <v>221</v>
      </c>
      <c r="CE58" s="319" t="s">
        <v>221</v>
      </c>
      <c r="CF58" s="263"/>
    </row>
    <row r="59" spans="1:84" ht="12.6" customHeight="1">
      <c r="A59" s="265" t="s">
        <v>233</v>
      </c>
      <c r="B59" s="269"/>
      <c r="C59" s="278"/>
      <c r="D59" s="278"/>
      <c r="E59" s="278">
        <v>1130</v>
      </c>
      <c r="F59" s="278"/>
      <c r="G59" s="278"/>
      <c r="H59" s="278"/>
      <c r="I59" s="278"/>
      <c r="J59" s="278"/>
      <c r="K59" s="278"/>
      <c r="L59" s="278">
        <v>534</v>
      </c>
      <c r="M59" s="278"/>
      <c r="N59" s="278"/>
      <c r="O59" s="278"/>
      <c r="P59" s="279"/>
      <c r="Q59" s="279"/>
      <c r="R59" s="279"/>
      <c r="S59" s="320"/>
      <c r="T59" s="320"/>
      <c r="U59" s="278"/>
      <c r="V59" s="279"/>
      <c r="W59" s="279"/>
      <c r="X59" s="279"/>
      <c r="Y59" s="279"/>
      <c r="Z59" s="279">
        <v>2950</v>
      </c>
      <c r="AA59" s="279"/>
      <c r="AB59" s="320"/>
      <c r="AC59" s="279"/>
      <c r="AD59" s="279"/>
      <c r="AE59" s="279"/>
      <c r="AF59" s="279"/>
      <c r="AG59" s="279">
        <v>5873</v>
      </c>
      <c r="AH59" s="279"/>
      <c r="AI59" s="279"/>
      <c r="AJ59" s="279">
        <v>14800</v>
      </c>
      <c r="AK59" s="279"/>
      <c r="AL59" s="279"/>
      <c r="AM59" s="279"/>
      <c r="AN59" s="279"/>
      <c r="AO59" s="279"/>
      <c r="AP59" s="279"/>
      <c r="AQ59" s="279"/>
      <c r="AR59" s="279"/>
      <c r="AS59" s="279"/>
      <c r="AT59" s="279"/>
      <c r="AU59" s="279"/>
      <c r="AV59" s="320"/>
      <c r="AW59" s="320"/>
      <c r="AX59" s="320"/>
      <c r="AY59" s="279">
        <v>5130</v>
      </c>
      <c r="AZ59" s="279"/>
      <c r="BA59" s="320"/>
      <c r="BB59" s="320"/>
      <c r="BC59" s="320"/>
      <c r="BD59" s="320"/>
      <c r="BE59" s="279">
        <v>48530</v>
      </c>
      <c r="BF59" s="320"/>
      <c r="BG59" s="320"/>
      <c r="BH59" s="320"/>
      <c r="BI59" s="320"/>
      <c r="BJ59" s="320"/>
      <c r="BK59" s="320"/>
      <c r="BL59" s="320"/>
      <c r="BM59" s="320"/>
      <c r="BN59" s="320"/>
      <c r="BO59" s="320"/>
      <c r="BP59" s="320"/>
      <c r="BQ59" s="320"/>
      <c r="BR59" s="320"/>
      <c r="BS59" s="320"/>
      <c r="BT59" s="320"/>
      <c r="BU59" s="320"/>
      <c r="BV59" s="320"/>
      <c r="BW59" s="320"/>
      <c r="BX59" s="320"/>
      <c r="BY59" s="320"/>
      <c r="BZ59" s="320"/>
      <c r="CA59" s="320"/>
      <c r="CB59" s="320"/>
      <c r="CC59" s="320"/>
      <c r="CD59" s="321"/>
      <c r="CE59" s="286"/>
      <c r="CF59" s="263"/>
    </row>
    <row r="60" spans="1:84" ht="12.6" customHeight="1">
      <c r="A60" s="322" t="s">
        <v>234</v>
      </c>
      <c r="B60" s="269"/>
      <c r="C60" s="375">
        <v>0</v>
      </c>
      <c r="D60" s="375">
        <v>0</v>
      </c>
      <c r="E60" s="375">
        <v>15.512311766133504</v>
      </c>
      <c r="F60" s="375">
        <v>0</v>
      </c>
      <c r="G60" s="375">
        <v>0</v>
      </c>
      <c r="H60" s="375">
        <v>0</v>
      </c>
      <c r="I60" s="375">
        <v>0</v>
      </c>
      <c r="J60" s="375">
        <v>0</v>
      </c>
      <c r="K60" s="375">
        <v>0</v>
      </c>
      <c r="L60" s="375">
        <v>7.3305968877126482</v>
      </c>
      <c r="M60" s="375">
        <v>0</v>
      </c>
      <c r="N60" s="375">
        <v>0</v>
      </c>
      <c r="O60" s="375">
        <v>0</v>
      </c>
      <c r="P60" s="375">
        <v>5.9330528846153845</v>
      </c>
      <c r="Q60" s="375">
        <v>0</v>
      </c>
      <c r="R60" s="375">
        <v>2.1881730769230767</v>
      </c>
      <c r="S60" s="375">
        <v>0</v>
      </c>
      <c r="T60" s="375">
        <v>0</v>
      </c>
      <c r="U60" s="375">
        <v>8.5520817307692312</v>
      </c>
      <c r="V60" s="375">
        <v>1.0199519230769232</v>
      </c>
      <c r="W60" s="375">
        <v>0</v>
      </c>
      <c r="X60" s="375">
        <v>0</v>
      </c>
      <c r="Y60" s="375">
        <v>0</v>
      </c>
      <c r="Z60" s="375">
        <v>5.484735576923077</v>
      </c>
      <c r="AA60" s="375">
        <v>0</v>
      </c>
      <c r="AB60" s="375">
        <v>1.0278750000000001</v>
      </c>
      <c r="AC60" s="375">
        <v>1.2160769230769231</v>
      </c>
      <c r="AD60" s="375">
        <v>0</v>
      </c>
      <c r="AE60" s="375">
        <v>2.7422836538461537</v>
      </c>
      <c r="AF60" s="375">
        <v>0</v>
      </c>
      <c r="AG60" s="375">
        <v>10.878846153846155</v>
      </c>
      <c r="AH60" s="375">
        <v>0</v>
      </c>
      <c r="AI60" s="375">
        <v>0</v>
      </c>
      <c r="AJ60" s="375">
        <v>34.697754807692306</v>
      </c>
      <c r="AK60" s="375">
        <v>0</v>
      </c>
      <c r="AL60" s="375">
        <v>0.25829326923076923</v>
      </c>
      <c r="AM60" s="375">
        <v>0</v>
      </c>
      <c r="AN60" s="375">
        <v>0</v>
      </c>
      <c r="AO60" s="375">
        <v>0</v>
      </c>
      <c r="AP60" s="375">
        <v>0</v>
      </c>
      <c r="AQ60" s="375">
        <v>0</v>
      </c>
      <c r="AR60" s="375">
        <v>0</v>
      </c>
      <c r="AS60" s="375">
        <v>0</v>
      </c>
      <c r="AT60" s="375">
        <v>0</v>
      </c>
      <c r="AU60" s="375">
        <v>0</v>
      </c>
      <c r="AV60" s="375">
        <v>0</v>
      </c>
      <c r="AW60" s="375">
        <v>0</v>
      </c>
      <c r="AX60" s="375">
        <v>0</v>
      </c>
      <c r="AY60" s="375">
        <v>7.086990384615385</v>
      </c>
      <c r="AZ60" s="375">
        <v>0</v>
      </c>
      <c r="BA60" s="375">
        <v>0</v>
      </c>
      <c r="BB60" s="375">
        <v>0</v>
      </c>
      <c r="BC60" s="375">
        <v>0</v>
      </c>
      <c r="BD60" s="375">
        <v>2.1761201923076925</v>
      </c>
      <c r="BE60" s="375">
        <v>3.5032836538461538</v>
      </c>
      <c r="BF60" s="375">
        <v>6.8086538461538462</v>
      </c>
      <c r="BG60" s="375">
        <v>0</v>
      </c>
      <c r="BH60" s="375">
        <v>2.294682692307692</v>
      </c>
      <c r="BI60" s="375">
        <v>0</v>
      </c>
      <c r="BJ60" s="375">
        <v>1.0054086538461537</v>
      </c>
      <c r="BK60" s="375">
        <v>2.8120192307692307</v>
      </c>
      <c r="BL60" s="375">
        <v>9.276682692307693</v>
      </c>
      <c r="BM60" s="375">
        <v>0</v>
      </c>
      <c r="BN60" s="375">
        <v>7.3882403846153846</v>
      </c>
      <c r="BO60" s="375">
        <v>0.91730769230769227</v>
      </c>
      <c r="BP60" s="375">
        <v>0</v>
      </c>
      <c r="BQ60" s="375">
        <v>0</v>
      </c>
      <c r="BR60" s="375">
        <v>0</v>
      </c>
      <c r="BS60" s="375">
        <v>0</v>
      </c>
      <c r="BT60" s="375">
        <v>0</v>
      </c>
      <c r="BU60" s="375">
        <v>0</v>
      </c>
      <c r="BV60" s="375">
        <v>0.19002403846153845</v>
      </c>
      <c r="BW60" s="375">
        <v>0</v>
      </c>
      <c r="BX60" s="375">
        <v>0</v>
      </c>
      <c r="BY60" s="375">
        <v>2.8051971153846154</v>
      </c>
      <c r="BZ60" s="375">
        <v>0</v>
      </c>
      <c r="CA60" s="375">
        <v>0</v>
      </c>
      <c r="CB60" s="375">
        <v>0</v>
      </c>
      <c r="CC60" s="375">
        <v>7.9086538461538458E-2</v>
      </c>
      <c r="CD60" s="321" t="s">
        <v>221</v>
      </c>
      <c r="CE60" s="323">
        <v>143.18573076923076</v>
      </c>
      <c r="CF60" s="263"/>
    </row>
    <row r="61" spans="1:84" ht="12.6" customHeight="1">
      <c r="A61" s="265" t="s">
        <v>235</v>
      </c>
      <c r="B61" s="269"/>
      <c r="C61" s="365">
        <v>0</v>
      </c>
      <c r="D61" s="365">
        <v>0</v>
      </c>
      <c r="E61" s="366">
        <v>1153389.0985576923</v>
      </c>
      <c r="F61" s="365">
        <v>0</v>
      </c>
      <c r="G61" s="365">
        <v>0</v>
      </c>
      <c r="H61" s="365">
        <v>0</v>
      </c>
      <c r="I61" s="365">
        <v>0</v>
      </c>
      <c r="J61" s="365">
        <v>0</v>
      </c>
      <c r="K61" s="365">
        <v>0</v>
      </c>
      <c r="L61" s="366">
        <v>545052.90144230775</v>
      </c>
      <c r="M61" s="365">
        <v>0</v>
      </c>
      <c r="N61" s="365">
        <v>0</v>
      </c>
      <c r="O61" s="365">
        <v>0</v>
      </c>
      <c r="P61" s="365">
        <v>445061</v>
      </c>
      <c r="Q61" s="365">
        <v>0</v>
      </c>
      <c r="R61" s="365">
        <v>356037</v>
      </c>
      <c r="S61" s="365">
        <v>0</v>
      </c>
      <c r="T61" s="365">
        <v>0</v>
      </c>
      <c r="U61" s="365">
        <v>688542</v>
      </c>
      <c r="V61" s="365">
        <v>98348</v>
      </c>
      <c r="W61" s="365">
        <v>0</v>
      </c>
      <c r="X61" s="365">
        <v>0</v>
      </c>
      <c r="Y61" s="365">
        <v>0</v>
      </c>
      <c r="Z61" s="365">
        <v>509358</v>
      </c>
      <c r="AA61" s="365">
        <v>0</v>
      </c>
      <c r="AB61" s="365">
        <v>134582</v>
      </c>
      <c r="AC61" s="365">
        <v>0</v>
      </c>
      <c r="AD61" s="365">
        <v>0</v>
      </c>
      <c r="AE61" s="365">
        <v>114020</v>
      </c>
      <c r="AF61" s="365">
        <v>0</v>
      </c>
      <c r="AG61" s="365">
        <v>801755</v>
      </c>
      <c r="AH61" s="365">
        <v>0</v>
      </c>
      <c r="AI61" s="365">
        <v>0</v>
      </c>
      <c r="AJ61" s="365">
        <v>2865254</v>
      </c>
      <c r="AK61" s="365">
        <v>0</v>
      </c>
      <c r="AL61" s="365">
        <v>14435</v>
      </c>
      <c r="AM61" s="365">
        <v>0</v>
      </c>
      <c r="AN61" s="365">
        <v>0</v>
      </c>
      <c r="AO61" s="365">
        <v>0</v>
      </c>
      <c r="AP61" s="365">
        <v>0</v>
      </c>
      <c r="AQ61" s="365">
        <v>0</v>
      </c>
      <c r="AR61" s="365">
        <v>0</v>
      </c>
      <c r="AS61" s="365">
        <v>0</v>
      </c>
      <c r="AT61" s="365">
        <v>0</v>
      </c>
      <c r="AU61" s="365">
        <v>0</v>
      </c>
      <c r="AV61" s="365">
        <v>0</v>
      </c>
      <c r="AW61" s="365">
        <v>0</v>
      </c>
      <c r="AX61" s="365">
        <v>0</v>
      </c>
      <c r="AY61" s="365">
        <v>203864</v>
      </c>
      <c r="AZ61" s="365">
        <v>0</v>
      </c>
      <c r="BA61" s="365">
        <v>0</v>
      </c>
      <c r="BB61" s="365">
        <v>0</v>
      </c>
      <c r="BC61" s="365">
        <v>0</v>
      </c>
      <c r="BD61" s="365">
        <v>108553</v>
      </c>
      <c r="BE61" s="365">
        <v>171026</v>
      </c>
      <c r="BF61" s="365">
        <v>354618</v>
      </c>
      <c r="BG61" s="365">
        <v>0</v>
      </c>
      <c r="BH61" s="365">
        <v>46910</v>
      </c>
      <c r="BI61" s="365">
        <v>0</v>
      </c>
      <c r="BJ61" s="365">
        <v>51038</v>
      </c>
      <c r="BK61" s="365">
        <v>203915</v>
      </c>
      <c r="BL61" s="365">
        <v>347353</v>
      </c>
      <c r="BM61" s="365">
        <v>0</v>
      </c>
      <c r="BN61" s="365">
        <v>640998</v>
      </c>
      <c r="BO61" s="365">
        <v>75643</v>
      </c>
      <c r="BP61" s="365">
        <v>0</v>
      </c>
      <c r="BQ61" s="365">
        <v>0</v>
      </c>
      <c r="BR61" s="365">
        <v>0</v>
      </c>
      <c r="BS61" s="365">
        <v>0</v>
      </c>
      <c r="BT61" s="365">
        <v>0</v>
      </c>
      <c r="BU61" s="365">
        <v>0</v>
      </c>
      <c r="BV61" s="365">
        <v>200159</v>
      </c>
      <c r="BW61" s="365">
        <v>0</v>
      </c>
      <c r="BX61" s="365">
        <v>0</v>
      </c>
      <c r="BY61" s="365">
        <v>318201</v>
      </c>
      <c r="BZ61" s="365">
        <v>0</v>
      </c>
      <c r="CA61" s="365">
        <v>0</v>
      </c>
      <c r="CB61" s="365">
        <v>0</v>
      </c>
      <c r="CC61" s="365">
        <v>3654</v>
      </c>
      <c r="CD61" s="321" t="s">
        <v>221</v>
      </c>
      <c r="CE61" s="286">
        <v>10451766</v>
      </c>
      <c r="CF61" s="324"/>
    </row>
    <row r="62" spans="1:84" ht="12.6" customHeight="1">
      <c r="A62" s="265" t="s">
        <v>3</v>
      </c>
      <c r="B62" s="269"/>
      <c r="C62" s="286">
        <v>0</v>
      </c>
      <c r="D62" s="286">
        <v>0</v>
      </c>
      <c r="E62" s="286">
        <v>328855</v>
      </c>
      <c r="F62" s="286">
        <v>0</v>
      </c>
      <c r="G62" s="286">
        <v>0</v>
      </c>
      <c r="H62" s="286">
        <v>0</v>
      </c>
      <c r="I62" s="286">
        <v>0</v>
      </c>
      <c r="J62" s="286">
        <v>0</v>
      </c>
      <c r="K62" s="286">
        <v>0</v>
      </c>
      <c r="L62" s="286">
        <v>155406</v>
      </c>
      <c r="M62" s="286">
        <v>0</v>
      </c>
      <c r="N62" s="286">
        <v>0</v>
      </c>
      <c r="O62" s="286">
        <v>0</v>
      </c>
      <c r="P62" s="286">
        <v>126896</v>
      </c>
      <c r="Q62" s="286">
        <v>0</v>
      </c>
      <c r="R62" s="286">
        <v>101514</v>
      </c>
      <c r="S62" s="286">
        <v>0</v>
      </c>
      <c r="T62" s="286">
        <v>0</v>
      </c>
      <c r="U62" s="286">
        <v>196318</v>
      </c>
      <c r="V62" s="286">
        <v>28041</v>
      </c>
      <c r="W62" s="286">
        <v>0</v>
      </c>
      <c r="X62" s="286">
        <v>0</v>
      </c>
      <c r="Y62" s="286">
        <v>0</v>
      </c>
      <c r="Z62" s="286">
        <v>145229</v>
      </c>
      <c r="AA62" s="286">
        <v>0</v>
      </c>
      <c r="AB62" s="286">
        <v>38372</v>
      </c>
      <c r="AC62" s="286">
        <v>0</v>
      </c>
      <c r="AD62" s="286">
        <v>0</v>
      </c>
      <c r="AE62" s="286">
        <v>32509</v>
      </c>
      <c r="AF62" s="286">
        <v>0</v>
      </c>
      <c r="AG62" s="286">
        <v>228597</v>
      </c>
      <c r="AH62" s="286">
        <v>0</v>
      </c>
      <c r="AI62" s="286">
        <v>0</v>
      </c>
      <c r="AJ62" s="286">
        <v>816944</v>
      </c>
      <c r="AK62" s="286">
        <v>0</v>
      </c>
      <c r="AL62" s="286">
        <v>4116</v>
      </c>
      <c r="AM62" s="286">
        <v>0</v>
      </c>
      <c r="AN62" s="286">
        <v>0</v>
      </c>
      <c r="AO62" s="286">
        <v>0</v>
      </c>
      <c r="AP62" s="286">
        <v>0</v>
      </c>
      <c r="AQ62" s="286">
        <v>0</v>
      </c>
      <c r="AR62" s="286">
        <v>0</v>
      </c>
      <c r="AS62" s="286">
        <v>0</v>
      </c>
      <c r="AT62" s="286">
        <v>0</v>
      </c>
      <c r="AU62" s="286">
        <v>0</v>
      </c>
      <c r="AV62" s="286">
        <v>0</v>
      </c>
      <c r="AW62" s="286">
        <v>0</v>
      </c>
      <c r="AX62" s="286">
        <v>0</v>
      </c>
      <c r="AY62" s="286">
        <v>58126</v>
      </c>
      <c r="AZ62" s="286">
        <v>0</v>
      </c>
      <c r="BA62" s="286">
        <v>0</v>
      </c>
      <c r="BB62" s="286">
        <v>0</v>
      </c>
      <c r="BC62" s="286">
        <v>0</v>
      </c>
      <c r="BD62" s="286">
        <v>30951</v>
      </c>
      <c r="BE62" s="286">
        <v>48763</v>
      </c>
      <c r="BF62" s="286">
        <v>101109</v>
      </c>
      <c r="BG62" s="286">
        <v>0</v>
      </c>
      <c r="BH62" s="286">
        <v>13375</v>
      </c>
      <c r="BI62" s="286">
        <v>0</v>
      </c>
      <c r="BJ62" s="286">
        <v>14552</v>
      </c>
      <c r="BK62" s="286">
        <v>58140</v>
      </c>
      <c r="BL62" s="286">
        <v>99038</v>
      </c>
      <c r="BM62" s="286">
        <v>0</v>
      </c>
      <c r="BN62" s="286">
        <v>182762</v>
      </c>
      <c r="BO62" s="286">
        <v>21567</v>
      </c>
      <c r="BP62" s="286">
        <v>0</v>
      </c>
      <c r="BQ62" s="286">
        <v>0</v>
      </c>
      <c r="BR62" s="286">
        <v>0</v>
      </c>
      <c r="BS62" s="286">
        <v>0</v>
      </c>
      <c r="BT62" s="286">
        <v>0</v>
      </c>
      <c r="BU62" s="286">
        <v>0</v>
      </c>
      <c r="BV62" s="286">
        <v>57069</v>
      </c>
      <c r="BW62" s="286">
        <v>0</v>
      </c>
      <c r="BX62" s="286">
        <v>0</v>
      </c>
      <c r="BY62" s="286">
        <v>90726</v>
      </c>
      <c r="BZ62" s="286">
        <v>0</v>
      </c>
      <c r="CA62" s="286">
        <v>0</v>
      </c>
      <c r="CB62" s="286">
        <v>0</v>
      </c>
      <c r="CC62" s="286">
        <v>1042</v>
      </c>
      <c r="CD62" s="321" t="s">
        <v>221</v>
      </c>
      <c r="CE62" s="286">
        <v>2980017</v>
      </c>
      <c r="CF62" s="324"/>
    </row>
    <row r="63" spans="1:84" ht="12.6" customHeight="1">
      <c r="A63" s="265" t="s">
        <v>236</v>
      </c>
      <c r="B63" s="269"/>
      <c r="C63" s="367">
        <v>0</v>
      </c>
      <c r="D63" s="367">
        <v>0</v>
      </c>
      <c r="E63" s="367">
        <v>0</v>
      </c>
      <c r="F63" s="367">
        <v>0</v>
      </c>
      <c r="G63" s="367">
        <v>0</v>
      </c>
      <c r="H63" s="367">
        <v>0</v>
      </c>
      <c r="I63" s="367">
        <v>0</v>
      </c>
      <c r="J63" s="367">
        <v>0</v>
      </c>
      <c r="K63" s="367">
        <v>0</v>
      </c>
      <c r="L63" s="367">
        <v>0</v>
      </c>
      <c r="M63" s="367">
        <v>0</v>
      </c>
      <c r="N63" s="367">
        <v>0</v>
      </c>
      <c r="O63" s="367">
        <v>0</v>
      </c>
      <c r="P63" s="367">
        <v>20070</v>
      </c>
      <c r="Q63" s="367">
        <v>0</v>
      </c>
      <c r="R63" s="367">
        <v>0</v>
      </c>
      <c r="S63" s="367">
        <v>0</v>
      </c>
      <c r="T63" s="367">
        <v>0</v>
      </c>
      <c r="U63" s="367">
        <v>25187</v>
      </c>
      <c r="V63" s="367">
        <v>0</v>
      </c>
      <c r="W63" s="367">
        <v>0</v>
      </c>
      <c r="X63" s="367">
        <v>0</v>
      </c>
      <c r="Y63" s="367">
        <v>0</v>
      </c>
      <c r="Z63" s="367">
        <v>4788</v>
      </c>
      <c r="AA63" s="367">
        <v>0</v>
      </c>
      <c r="AB63" s="367">
        <v>0</v>
      </c>
      <c r="AC63" s="367">
        <v>0</v>
      </c>
      <c r="AD63" s="367">
        <v>0</v>
      </c>
      <c r="AE63" s="367">
        <v>123399</v>
      </c>
      <c r="AF63" s="367">
        <v>0</v>
      </c>
      <c r="AG63" s="367">
        <v>1642287</v>
      </c>
      <c r="AH63" s="367">
        <v>0</v>
      </c>
      <c r="AI63" s="367">
        <v>0</v>
      </c>
      <c r="AJ63" s="367">
        <v>18386</v>
      </c>
      <c r="AK63" s="367">
        <v>2164</v>
      </c>
      <c r="AL63" s="367">
        <v>0</v>
      </c>
      <c r="AM63" s="367">
        <v>0</v>
      </c>
      <c r="AN63" s="367">
        <v>0</v>
      </c>
      <c r="AO63" s="367">
        <v>0</v>
      </c>
      <c r="AP63" s="367">
        <v>0</v>
      </c>
      <c r="AQ63" s="367">
        <v>0</v>
      </c>
      <c r="AR63" s="367">
        <v>0</v>
      </c>
      <c r="AS63" s="367">
        <v>0</v>
      </c>
      <c r="AT63" s="367">
        <v>0</v>
      </c>
      <c r="AU63" s="367">
        <v>0</v>
      </c>
      <c r="AV63" s="367">
        <v>0</v>
      </c>
      <c r="AW63" s="367">
        <v>0</v>
      </c>
      <c r="AX63" s="367">
        <v>0</v>
      </c>
      <c r="AY63" s="367">
        <v>0</v>
      </c>
      <c r="AZ63" s="367">
        <v>0</v>
      </c>
      <c r="BA63" s="367">
        <v>0</v>
      </c>
      <c r="BB63" s="367">
        <v>0</v>
      </c>
      <c r="BC63" s="367">
        <v>0</v>
      </c>
      <c r="BD63" s="367">
        <v>0</v>
      </c>
      <c r="BE63" s="367">
        <v>0</v>
      </c>
      <c r="BF63" s="367">
        <v>0</v>
      </c>
      <c r="BG63" s="367">
        <v>0</v>
      </c>
      <c r="BH63" s="367">
        <v>0</v>
      </c>
      <c r="BI63" s="367">
        <v>0</v>
      </c>
      <c r="BJ63" s="367">
        <v>56750</v>
      </c>
      <c r="BK63" s="367">
        <v>0</v>
      </c>
      <c r="BL63" s="367">
        <v>0</v>
      </c>
      <c r="BM63" s="367">
        <v>0</v>
      </c>
      <c r="BN63" s="367">
        <v>107557</v>
      </c>
      <c r="BO63" s="367">
        <v>11970</v>
      </c>
      <c r="BP63" s="367">
        <v>0</v>
      </c>
      <c r="BQ63" s="367">
        <v>0</v>
      </c>
      <c r="BR63" s="367">
        <v>0</v>
      </c>
      <c r="BS63" s="367">
        <v>0</v>
      </c>
      <c r="BT63" s="367">
        <v>0</v>
      </c>
      <c r="BU63" s="367">
        <v>0</v>
      </c>
      <c r="BV63" s="367">
        <v>0</v>
      </c>
      <c r="BW63" s="367">
        <v>0</v>
      </c>
      <c r="BX63" s="367">
        <v>0</v>
      </c>
      <c r="BY63" s="367">
        <v>3331</v>
      </c>
      <c r="BZ63" s="367">
        <v>0</v>
      </c>
      <c r="CA63" s="367">
        <v>0</v>
      </c>
      <c r="CB63" s="367">
        <v>0</v>
      </c>
      <c r="CC63" s="367">
        <v>0</v>
      </c>
      <c r="CD63" s="321" t="s">
        <v>221</v>
      </c>
      <c r="CE63" s="286">
        <v>2015889</v>
      </c>
      <c r="CF63" s="324"/>
    </row>
    <row r="64" spans="1:84" ht="12.6" customHeight="1">
      <c r="A64" s="265" t="s">
        <v>237</v>
      </c>
      <c r="B64" s="269"/>
      <c r="C64" s="368">
        <v>0</v>
      </c>
      <c r="D64" s="368">
        <v>0</v>
      </c>
      <c r="E64" s="368">
        <v>376795.91947115381</v>
      </c>
      <c r="F64" s="368">
        <v>0</v>
      </c>
      <c r="G64" s="368">
        <v>0</v>
      </c>
      <c r="H64" s="368">
        <v>0</v>
      </c>
      <c r="I64" s="368">
        <v>0</v>
      </c>
      <c r="J64" s="368">
        <v>0</v>
      </c>
      <c r="K64" s="368">
        <v>0</v>
      </c>
      <c r="L64" s="368">
        <v>178061.08052884616</v>
      </c>
      <c r="M64" s="368">
        <v>0</v>
      </c>
      <c r="N64" s="368">
        <v>0</v>
      </c>
      <c r="O64" s="368">
        <v>0</v>
      </c>
      <c r="P64" s="368">
        <v>428455</v>
      </c>
      <c r="Q64" s="368">
        <v>0</v>
      </c>
      <c r="R64" s="368">
        <v>769</v>
      </c>
      <c r="S64" s="368">
        <v>0</v>
      </c>
      <c r="T64" s="368">
        <v>57015</v>
      </c>
      <c r="U64" s="368">
        <v>305324</v>
      </c>
      <c r="V64" s="368">
        <v>0</v>
      </c>
      <c r="W64" s="368">
        <v>0</v>
      </c>
      <c r="X64" s="368">
        <v>0</v>
      </c>
      <c r="Y64" s="368">
        <v>0</v>
      </c>
      <c r="Z64" s="368">
        <v>41686</v>
      </c>
      <c r="AA64" s="368">
        <v>0</v>
      </c>
      <c r="AB64" s="368">
        <v>792655</v>
      </c>
      <c r="AC64" s="368">
        <v>3684</v>
      </c>
      <c r="AD64" s="368">
        <v>0</v>
      </c>
      <c r="AE64" s="368">
        <v>3053</v>
      </c>
      <c r="AF64" s="368">
        <v>0</v>
      </c>
      <c r="AG64" s="368">
        <v>76061</v>
      </c>
      <c r="AH64" s="368">
        <v>0</v>
      </c>
      <c r="AI64" s="368">
        <v>0</v>
      </c>
      <c r="AJ64" s="368">
        <v>169802</v>
      </c>
      <c r="AK64" s="368">
        <v>0</v>
      </c>
      <c r="AL64" s="368">
        <v>0</v>
      </c>
      <c r="AM64" s="368">
        <v>0</v>
      </c>
      <c r="AN64" s="368">
        <v>0</v>
      </c>
      <c r="AO64" s="368">
        <v>0</v>
      </c>
      <c r="AP64" s="368">
        <v>0</v>
      </c>
      <c r="AQ64" s="368">
        <v>0</v>
      </c>
      <c r="AR64" s="368">
        <v>0</v>
      </c>
      <c r="AS64" s="368">
        <v>0</v>
      </c>
      <c r="AT64" s="368">
        <v>0</v>
      </c>
      <c r="AU64" s="368">
        <v>0</v>
      </c>
      <c r="AV64" s="368">
        <v>0</v>
      </c>
      <c r="AW64" s="368">
        <v>0</v>
      </c>
      <c r="AX64" s="368">
        <v>0</v>
      </c>
      <c r="AY64" s="368">
        <v>140718</v>
      </c>
      <c r="AZ64" s="368">
        <v>0</v>
      </c>
      <c r="BA64" s="368">
        <v>0</v>
      </c>
      <c r="BB64" s="368">
        <v>0</v>
      </c>
      <c r="BC64" s="368">
        <v>0</v>
      </c>
      <c r="BD64" s="368">
        <v>3206</v>
      </c>
      <c r="BE64" s="368">
        <v>389</v>
      </c>
      <c r="BF64" s="368">
        <v>28739</v>
      </c>
      <c r="BG64" s="368">
        <v>0</v>
      </c>
      <c r="BH64" s="368">
        <v>59819</v>
      </c>
      <c r="BI64" s="368">
        <v>0</v>
      </c>
      <c r="BJ64" s="368">
        <v>1978</v>
      </c>
      <c r="BK64" s="368">
        <v>4599</v>
      </c>
      <c r="BL64" s="368">
        <v>15035</v>
      </c>
      <c r="BM64" s="368">
        <v>0</v>
      </c>
      <c r="BN64" s="368">
        <v>94807</v>
      </c>
      <c r="BO64" s="368">
        <v>69</v>
      </c>
      <c r="BP64" s="368">
        <v>0</v>
      </c>
      <c r="BQ64" s="368">
        <v>0</v>
      </c>
      <c r="BR64" s="368">
        <v>0</v>
      </c>
      <c r="BS64" s="368">
        <v>0</v>
      </c>
      <c r="BT64" s="368">
        <v>0</v>
      </c>
      <c r="BU64" s="368">
        <v>0</v>
      </c>
      <c r="BV64" s="368">
        <v>45</v>
      </c>
      <c r="BW64" s="368">
        <v>0</v>
      </c>
      <c r="BX64" s="368">
        <v>0</v>
      </c>
      <c r="BY64" s="368">
        <v>167</v>
      </c>
      <c r="BZ64" s="368">
        <v>0</v>
      </c>
      <c r="CA64" s="368">
        <v>0</v>
      </c>
      <c r="CB64" s="368">
        <v>0</v>
      </c>
      <c r="CC64" s="368">
        <v>14</v>
      </c>
      <c r="CD64" s="321" t="s">
        <v>221</v>
      </c>
      <c r="CE64" s="286">
        <v>2782946</v>
      </c>
      <c r="CF64" s="324"/>
    </row>
    <row r="65" spans="1:84" ht="12.6" customHeight="1">
      <c r="A65" s="265" t="s">
        <v>238</v>
      </c>
      <c r="B65" s="269"/>
      <c r="C65" s="361">
        <v>0</v>
      </c>
      <c r="D65" s="361">
        <v>0</v>
      </c>
      <c r="E65" s="361">
        <v>0</v>
      </c>
      <c r="F65" s="361">
        <v>0</v>
      </c>
      <c r="G65" s="361">
        <v>0</v>
      </c>
      <c r="H65" s="361">
        <v>0</v>
      </c>
      <c r="I65" s="361">
        <v>0</v>
      </c>
      <c r="J65" s="361">
        <v>0</v>
      </c>
      <c r="K65" s="361">
        <v>0</v>
      </c>
      <c r="L65" s="361">
        <v>0</v>
      </c>
      <c r="M65" s="361">
        <v>0</v>
      </c>
      <c r="N65" s="361">
        <v>0</v>
      </c>
      <c r="O65" s="361">
        <v>0</v>
      </c>
      <c r="P65" s="361">
        <v>0</v>
      </c>
      <c r="Q65" s="361">
        <v>0</v>
      </c>
      <c r="R65" s="361">
        <v>0</v>
      </c>
      <c r="S65" s="361">
        <v>0</v>
      </c>
      <c r="T65" s="361">
        <v>0</v>
      </c>
      <c r="U65" s="361">
        <v>0</v>
      </c>
      <c r="V65" s="361">
        <v>0</v>
      </c>
      <c r="W65" s="361">
        <v>0</v>
      </c>
      <c r="X65" s="361">
        <v>0</v>
      </c>
      <c r="Y65" s="361">
        <v>0</v>
      </c>
      <c r="Z65" s="361">
        <v>0</v>
      </c>
      <c r="AA65" s="361">
        <v>0</v>
      </c>
      <c r="AB65" s="361">
        <v>0</v>
      </c>
      <c r="AC65" s="361">
        <v>0</v>
      </c>
      <c r="AD65" s="361">
        <v>0</v>
      </c>
      <c r="AE65" s="361">
        <v>0</v>
      </c>
      <c r="AF65" s="361">
        <v>0</v>
      </c>
      <c r="AG65" s="361">
        <v>0</v>
      </c>
      <c r="AH65" s="361">
        <v>0</v>
      </c>
      <c r="AI65" s="361">
        <v>0</v>
      </c>
      <c r="AJ65" s="361">
        <v>28142</v>
      </c>
      <c r="AK65" s="361">
        <v>0</v>
      </c>
      <c r="AL65" s="361">
        <v>0</v>
      </c>
      <c r="AM65" s="361">
        <v>0</v>
      </c>
      <c r="AN65" s="361">
        <v>0</v>
      </c>
      <c r="AO65" s="361">
        <v>0</v>
      </c>
      <c r="AP65" s="361">
        <v>0</v>
      </c>
      <c r="AQ65" s="361">
        <v>0</v>
      </c>
      <c r="AR65" s="361">
        <v>0</v>
      </c>
      <c r="AS65" s="361">
        <v>0</v>
      </c>
      <c r="AT65" s="361">
        <v>0</v>
      </c>
      <c r="AU65" s="361">
        <v>0</v>
      </c>
      <c r="AV65" s="361">
        <v>0</v>
      </c>
      <c r="AW65" s="361">
        <v>0</v>
      </c>
      <c r="AX65" s="361">
        <v>0</v>
      </c>
      <c r="AY65" s="361">
        <v>412</v>
      </c>
      <c r="AZ65" s="361">
        <v>0</v>
      </c>
      <c r="BA65" s="361">
        <v>0</v>
      </c>
      <c r="BB65" s="361">
        <v>0</v>
      </c>
      <c r="BC65" s="361">
        <v>0</v>
      </c>
      <c r="BD65" s="361">
        <v>0</v>
      </c>
      <c r="BE65" s="361">
        <v>281692</v>
      </c>
      <c r="BF65" s="361">
        <v>0</v>
      </c>
      <c r="BG65" s="361">
        <v>48014</v>
      </c>
      <c r="BH65" s="361">
        <v>0</v>
      </c>
      <c r="BI65" s="361">
        <v>0</v>
      </c>
      <c r="BJ65" s="361">
        <v>0</v>
      </c>
      <c r="BK65" s="361">
        <v>0</v>
      </c>
      <c r="BL65" s="361">
        <v>0</v>
      </c>
      <c r="BM65" s="361">
        <v>0</v>
      </c>
      <c r="BN65" s="361">
        <v>0</v>
      </c>
      <c r="BO65" s="361">
        <v>0</v>
      </c>
      <c r="BP65" s="361">
        <v>0</v>
      </c>
      <c r="BQ65" s="361">
        <v>0</v>
      </c>
      <c r="BR65" s="361">
        <v>0</v>
      </c>
      <c r="BS65" s="361">
        <v>0</v>
      </c>
      <c r="BT65" s="361">
        <v>0</v>
      </c>
      <c r="BU65" s="361">
        <v>0</v>
      </c>
      <c r="BV65" s="361">
        <v>0</v>
      </c>
      <c r="BW65" s="361">
        <v>0</v>
      </c>
      <c r="BX65" s="361">
        <v>0</v>
      </c>
      <c r="BY65" s="361">
        <v>0</v>
      </c>
      <c r="BZ65" s="361">
        <v>0</v>
      </c>
      <c r="CA65" s="361">
        <v>0</v>
      </c>
      <c r="CB65" s="361">
        <v>0</v>
      </c>
      <c r="CC65" s="361">
        <v>0</v>
      </c>
      <c r="CD65" s="321" t="s">
        <v>221</v>
      </c>
      <c r="CE65" s="286">
        <v>358260</v>
      </c>
      <c r="CF65" s="324"/>
    </row>
    <row r="66" spans="1:84" ht="12.6" customHeight="1">
      <c r="A66" s="265" t="s">
        <v>239</v>
      </c>
      <c r="B66" s="269"/>
      <c r="C66" s="371">
        <v>0</v>
      </c>
      <c r="D66" s="371">
        <v>0</v>
      </c>
      <c r="E66" s="371">
        <v>50149.861778846149</v>
      </c>
      <c r="F66" s="371">
        <v>0</v>
      </c>
      <c r="G66" s="371">
        <v>0</v>
      </c>
      <c r="H66" s="371">
        <v>0</v>
      </c>
      <c r="I66" s="371">
        <v>0</v>
      </c>
      <c r="J66" s="371">
        <v>0</v>
      </c>
      <c r="K66" s="371">
        <v>0</v>
      </c>
      <c r="L66" s="371">
        <v>23699.138221153848</v>
      </c>
      <c r="M66" s="371">
        <v>0</v>
      </c>
      <c r="N66" s="371">
        <v>0</v>
      </c>
      <c r="O66" s="371">
        <v>0</v>
      </c>
      <c r="P66" s="371">
        <v>35750</v>
      </c>
      <c r="Q66" s="371">
        <v>0</v>
      </c>
      <c r="R66" s="371">
        <v>0</v>
      </c>
      <c r="S66" s="371">
        <v>0</v>
      </c>
      <c r="T66" s="371">
        <v>0</v>
      </c>
      <c r="U66" s="371">
        <v>178815</v>
      </c>
      <c r="V66" s="371">
        <v>0</v>
      </c>
      <c r="W66" s="371">
        <v>0</v>
      </c>
      <c r="X66" s="371">
        <v>0</v>
      </c>
      <c r="Y66" s="371">
        <v>0</v>
      </c>
      <c r="Z66" s="371">
        <v>360716</v>
      </c>
      <c r="AA66" s="371">
        <v>0</v>
      </c>
      <c r="AB66" s="371">
        <v>201495</v>
      </c>
      <c r="AC66" s="371">
        <v>285</v>
      </c>
      <c r="AD66" s="371">
        <v>0</v>
      </c>
      <c r="AE66" s="371">
        <v>381</v>
      </c>
      <c r="AF66" s="371">
        <v>0</v>
      </c>
      <c r="AG66" s="371">
        <v>25492</v>
      </c>
      <c r="AH66" s="371">
        <v>0</v>
      </c>
      <c r="AI66" s="371">
        <v>0</v>
      </c>
      <c r="AJ66" s="371">
        <v>457375</v>
      </c>
      <c r="AK66" s="371">
        <v>0</v>
      </c>
      <c r="AL66" s="371">
        <v>0</v>
      </c>
      <c r="AM66" s="371">
        <v>0</v>
      </c>
      <c r="AN66" s="371">
        <v>0</v>
      </c>
      <c r="AO66" s="371">
        <v>0</v>
      </c>
      <c r="AP66" s="371">
        <v>0</v>
      </c>
      <c r="AQ66" s="371">
        <v>0</v>
      </c>
      <c r="AR66" s="371">
        <v>0</v>
      </c>
      <c r="AS66" s="371">
        <v>0</v>
      </c>
      <c r="AT66" s="371">
        <v>0</v>
      </c>
      <c r="AU66" s="371">
        <v>0</v>
      </c>
      <c r="AV66" s="371">
        <v>0</v>
      </c>
      <c r="AW66" s="371">
        <v>0</v>
      </c>
      <c r="AX66" s="371">
        <v>0</v>
      </c>
      <c r="AY66" s="371">
        <v>551</v>
      </c>
      <c r="AZ66" s="371">
        <v>0</v>
      </c>
      <c r="BA66" s="371">
        <v>0</v>
      </c>
      <c r="BB66" s="371">
        <v>0</v>
      </c>
      <c r="BC66" s="371">
        <v>0</v>
      </c>
      <c r="BD66" s="371">
        <v>5167</v>
      </c>
      <c r="BE66" s="371">
        <v>57894</v>
      </c>
      <c r="BF66" s="371">
        <v>105</v>
      </c>
      <c r="BG66" s="371">
        <v>0</v>
      </c>
      <c r="BH66" s="371">
        <v>702241</v>
      </c>
      <c r="BI66" s="371">
        <v>0</v>
      </c>
      <c r="BJ66" s="371">
        <v>44382</v>
      </c>
      <c r="BK66" s="371">
        <v>682586</v>
      </c>
      <c r="BL66" s="371">
        <v>7323</v>
      </c>
      <c r="BM66" s="371">
        <v>0</v>
      </c>
      <c r="BN66" s="371">
        <v>222055</v>
      </c>
      <c r="BO66" s="371">
        <v>38017</v>
      </c>
      <c r="BP66" s="371">
        <v>0</v>
      </c>
      <c r="BQ66" s="371">
        <v>0</v>
      </c>
      <c r="BR66" s="371">
        <v>0</v>
      </c>
      <c r="BS66" s="371">
        <v>0</v>
      </c>
      <c r="BT66" s="371">
        <v>0</v>
      </c>
      <c r="BU66" s="371">
        <v>0</v>
      </c>
      <c r="BV66" s="371">
        <v>94597</v>
      </c>
      <c r="BW66" s="371">
        <v>0</v>
      </c>
      <c r="BX66" s="371">
        <v>0</v>
      </c>
      <c r="BY66" s="371">
        <v>18990</v>
      </c>
      <c r="BZ66" s="371">
        <v>0</v>
      </c>
      <c r="CA66" s="371">
        <v>0</v>
      </c>
      <c r="CB66" s="371">
        <v>0</v>
      </c>
      <c r="CC66" s="371">
        <v>7085</v>
      </c>
      <c r="CD66" s="321" t="s">
        <v>221</v>
      </c>
      <c r="CE66" s="286">
        <v>3215151</v>
      </c>
      <c r="CF66" s="324"/>
    </row>
    <row r="67" spans="1:84" ht="12.6" customHeight="1">
      <c r="A67" s="265" t="s">
        <v>6</v>
      </c>
      <c r="B67" s="269"/>
      <c r="C67" s="286">
        <v>0</v>
      </c>
      <c r="D67" s="286">
        <v>0</v>
      </c>
      <c r="E67" s="286">
        <v>131798</v>
      </c>
      <c r="F67" s="286">
        <v>0</v>
      </c>
      <c r="G67" s="286">
        <v>0</v>
      </c>
      <c r="H67" s="286">
        <v>0</v>
      </c>
      <c r="I67" s="286">
        <v>0</v>
      </c>
      <c r="J67" s="286">
        <v>0</v>
      </c>
      <c r="K67" s="286">
        <v>0</v>
      </c>
      <c r="L67" s="286">
        <v>62283</v>
      </c>
      <c r="M67" s="286">
        <v>0</v>
      </c>
      <c r="N67" s="286">
        <v>0</v>
      </c>
      <c r="O67" s="286">
        <v>0</v>
      </c>
      <c r="P67" s="286">
        <v>95762</v>
      </c>
      <c r="Q67" s="286">
        <v>0</v>
      </c>
      <c r="R67" s="286">
        <v>1182</v>
      </c>
      <c r="S67" s="286">
        <v>16113</v>
      </c>
      <c r="T67" s="286">
        <v>0</v>
      </c>
      <c r="U67" s="286">
        <v>42719</v>
      </c>
      <c r="V67" s="286">
        <v>0</v>
      </c>
      <c r="W67" s="286">
        <v>0</v>
      </c>
      <c r="X67" s="286">
        <v>0</v>
      </c>
      <c r="Y67" s="286">
        <v>0</v>
      </c>
      <c r="Z67" s="286">
        <v>91661</v>
      </c>
      <c r="AA67" s="286">
        <v>0</v>
      </c>
      <c r="AB67" s="286">
        <v>2171</v>
      </c>
      <c r="AC67" s="286">
        <v>23928</v>
      </c>
      <c r="AD67" s="286">
        <v>0</v>
      </c>
      <c r="AE67" s="286">
        <v>21227</v>
      </c>
      <c r="AF67" s="286">
        <v>0</v>
      </c>
      <c r="AG67" s="286">
        <v>122802</v>
      </c>
      <c r="AH67" s="286">
        <v>0</v>
      </c>
      <c r="AI67" s="286">
        <v>0</v>
      </c>
      <c r="AJ67" s="286">
        <v>116024</v>
      </c>
      <c r="AK67" s="286">
        <v>0</v>
      </c>
      <c r="AL67" s="286">
        <v>0</v>
      </c>
      <c r="AM67" s="286">
        <v>0</v>
      </c>
      <c r="AN67" s="286">
        <v>0</v>
      </c>
      <c r="AO67" s="286">
        <v>0</v>
      </c>
      <c r="AP67" s="286">
        <v>0</v>
      </c>
      <c r="AQ67" s="286">
        <v>0</v>
      </c>
      <c r="AR67" s="286">
        <v>0</v>
      </c>
      <c r="AS67" s="286">
        <v>0</v>
      </c>
      <c r="AT67" s="286">
        <v>0</v>
      </c>
      <c r="AU67" s="286">
        <v>0</v>
      </c>
      <c r="AV67" s="286">
        <v>0</v>
      </c>
      <c r="AW67" s="286">
        <v>0</v>
      </c>
      <c r="AX67" s="286">
        <v>0</v>
      </c>
      <c r="AY67" s="286">
        <v>29911</v>
      </c>
      <c r="AZ67" s="286">
        <v>13387</v>
      </c>
      <c r="BA67" s="286">
        <v>34831</v>
      </c>
      <c r="BB67" s="286">
        <v>0</v>
      </c>
      <c r="BC67" s="286">
        <v>0</v>
      </c>
      <c r="BD67" s="286">
        <v>0</v>
      </c>
      <c r="BE67" s="286">
        <v>83291</v>
      </c>
      <c r="BF67" s="286">
        <v>4752</v>
      </c>
      <c r="BG67" s="286">
        <v>0</v>
      </c>
      <c r="BH67" s="286">
        <v>0</v>
      </c>
      <c r="BI67" s="286">
        <v>0</v>
      </c>
      <c r="BJ67" s="286">
        <v>0</v>
      </c>
      <c r="BK67" s="286">
        <v>0</v>
      </c>
      <c r="BL67" s="286">
        <v>44938</v>
      </c>
      <c r="BM67" s="286">
        <v>0</v>
      </c>
      <c r="BN67" s="286">
        <v>174542</v>
      </c>
      <c r="BO67" s="286">
        <v>0</v>
      </c>
      <c r="BP67" s="286">
        <v>0</v>
      </c>
      <c r="BQ67" s="286">
        <v>0</v>
      </c>
      <c r="BR67" s="286">
        <v>0</v>
      </c>
      <c r="BS67" s="286">
        <v>0</v>
      </c>
      <c r="BT67" s="286">
        <v>0</v>
      </c>
      <c r="BU67" s="286">
        <v>0</v>
      </c>
      <c r="BV67" s="286">
        <v>49111</v>
      </c>
      <c r="BW67" s="286">
        <v>0</v>
      </c>
      <c r="BX67" s="286">
        <v>0</v>
      </c>
      <c r="BY67" s="286">
        <v>8177</v>
      </c>
      <c r="BZ67" s="286">
        <v>0</v>
      </c>
      <c r="CA67" s="286">
        <v>0</v>
      </c>
      <c r="CB67" s="286">
        <v>0</v>
      </c>
      <c r="CC67" s="286">
        <v>0</v>
      </c>
      <c r="CD67" s="321" t="s">
        <v>221</v>
      </c>
      <c r="CE67" s="286">
        <v>1170610</v>
      </c>
      <c r="CF67" s="324"/>
    </row>
    <row r="68" spans="1:84" ht="12.6" customHeight="1">
      <c r="A68" s="265" t="s">
        <v>240</v>
      </c>
      <c r="B68" s="269"/>
      <c r="C68" s="372">
        <v>0</v>
      </c>
      <c r="D68" s="372">
        <v>0</v>
      </c>
      <c r="E68" s="373">
        <v>12076.875</v>
      </c>
      <c r="F68" s="372">
        <v>0</v>
      </c>
      <c r="G68" s="372">
        <v>0</v>
      </c>
      <c r="H68" s="372">
        <v>0</v>
      </c>
      <c r="I68" s="372">
        <v>0</v>
      </c>
      <c r="J68" s="372">
        <v>0</v>
      </c>
      <c r="K68" s="372">
        <v>0</v>
      </c>
      <c r="L68" s="373">
        <v>5707.1250000000009</v>
      </c>
      <c r="M68" s="372">
        <v>0</v>
      </c>
      <c r="N68" s="372">
        <v>0</v>
      </c>
      <c r="O68" s="372">
        <v>0</v>
      </c>
      <c r="P68" s="372">
        <v>0</v>
      </c>
      <c r="Q68" s="372">
        <v>0</v>
      </c>
      <c r="R68" s="372">
        <v>0</v>
      </c>
      <c r="S68" s="372">
        <v>0</v>
      </c>
      <c r="T68" s="372">
        <v>0</v>
      </c>
      <c r="U68" s="372">
        <v>0</v>
      </c>
      <c r="V68" s="372">
        <v>0</v>
      </c>
      <c r="W68" s="372">
        <v>0</v>
      </c>
      <c r="X68" s="372">
        <v>0</v>
      </c>
      <c r="Y68" s="372">
        <v>0</v>
      </c>
      <c r="Z68" s="372">
        <v>1080</v>
      </c>
      <c r="AA68" s="372">
        <v>0</v>
      </c>
      <c r="AB68" s="372">
        <v>0</v>
      </c>
      <c r="AC68" s="372">
        <v>0</v>
      </c>
      <c r="AD68" s="372">
        <v>0</v>
      </c>
      <c r="AE68" s="372">
        <v>0</v>
      </c>
      <c r="AF68" s="372">
        <v>0</v>
      </c>
      <c r="AG68" s="372">
        <v>8690</v>
      </c>
      <c r="AH68" s="372">
        <v>0</v>
      </c>
      <c r="AI68" s="372">
        <v>0</v>
      </c>
      <c r="AJ68" s="372">
        <v>6340</v>
      </c>
      <c r="AK68" s="372">
        <v>0</v>
      </c>
      <c r="AL68" s="372">
        <v>0</v>
      </c>
      <c r="AM68" s="372">
        <v>0</v>
      </c>
      <c r="AN68" s="372">
        <v>0</v>
      </c>
      <c r="AO68" s="372">
        <v>0</v>
      </c>
      <c r="AP68" s="372">
        <v>0</v>
      </c>
      <c r="AQ68" s="372">
        <v>0</v>
      </c>
      <c r="AR68" s="372">
        <v>0</v>
      </c>
      <c r="AS68" s="372">
        <v>0</v>
      </c>
      <c r="AT68" s="372">
        <v>0</v>
      </c>
      <c r="AU68" s="372">
        <v>0</v>
      </c>
      <c r="AV68" s="372">
        <v>0</v>
      </c>
      <c r="AW68" s="372">
        <v>0</v>
      </c>
      <c r="AX68" s="372">
        <v>0</v>
      </c>
      <c r="AY68" s="372">
        <v>13</v>
      </c>
      <c r="AZ68" s="372">
        <v>0</v>
      </c>
      <c r="BA68" s="372">
        <v>0</v>
      </c>
      <c r="BB68" s="372">
        <v>0</v>
      </c>
      <c r="BC68" s="372">
        <v>0</v>
      </c>
      <c r="BD68" s="372">
        <v>0</v>
      </c>
      <c r="BE68" s="372">
        <v>774</v>
      </c>
      <c r="BF68" s="372">
        <v>0</v>
      </c>
      <c r="BG68" s="372">
        <v>0</v>
      </c>
      <c r="BH68" s="372">
        <v>0</v>
      </c>
      <c r="BI68" s="372">
        <v>0</v>
      </c>
      <c r="BJ68" s="372">
        <v>0</v>
      </c>
      <c r="BK68" s="372">
        <v>2181</v>
      </c>
      <c r="BL68" s="372">
        <v>0</v>
      </c>
      <c r="BM68" s="372">
        <v>0</v>
      </c>
      <c r="BN68" s="372">
        <v>678</v>
      </c>
      <c r="BO68" s="372">
        <v>0</v>
      </c>
      <c r="BP68" s="372">
        <v>0</v>
      </c>
      <c r="BQ68" s="372">
        <v>0</v>
      </c>
      <c r="BR68" s="372">
        <v>0</v>
      </c>
      <c r="BS68" s="372">
        <v>0</v>
      </c>
      <c r="BT68" s="372">
        <v>0</v>
      </c>
      <c r="BU68" s="372">
        <v>0</v>
      </c>
      <c r="BV68" s="372">
        <v>0</v>
      </c>
      <c r="BW68" s="372">
        <v>0</v>
      </c>
      <c r="BX68" s="372">
        <v>0</v>
      </c>
      <c r="BY68" s="372">
        <v>0</v>
      </c>
      <c r="BZ68" s="372">
        <v>0</v>
      </c>
      <c r="CA68" s="372">
        <v>0</v>
      </c>
      <c r="CB68" s="372">
        <v>0</v>
      </c>
      <c r="CC68" s="372">
        <v>1145</v>
      </c>
      <c r="CD68" s="321" t="s">
        <v>221</v>
      </c>
      <c r="CE68" s="286">
        <v>38685</v>
      </c>
      <c r="CF68" s="324"/>
    </row>
    <row r="69" spans="1:84" ht="12.6" customHeight="1">
      <c r="A69" s="265" t="s">
        <v>241</v>
      </c>
      <c r="B69" s="269"/>
      <c r="C69" s="374">
        <v>0</v>
      </c>
      <c r="D69" s="374">
        <v>0</v>
      </c>
      <c r="E69" s="374">
        <v>22576.231971153844</v>
      </c>
      <c r="F69" s="374">
        <v>0</v>
      </c>
      <c r="G69" s="374">
        <v>0</v>
      </c>
      <c r="H69" s="374">
        <v>0</v>
      </c>
      <c r="I69" s="374">
        <v>0</v>
      </c>
      <c r="J69" s="374">
        <v>0</v>
      </c>
      <c r="K69" s="374">
        <v>0</v>
      </c>
      <c r="L69" s="374">
        <v>10668.768028846154</v>
      </c>
      <c r="M69" s="374">
        <v>0</v>
      </c>
      <c r="N69" s="374">
        <v>0</v>
      </c>
      <c r="O69" s="374">
        <v>0</v>
      </c>
      <c r="P69" s="374">
        <v>31783</v>
      </c>
      <c r="Q69" s="374">
        <v>0</v>
      </c>
      <c r="R69" s="374">
        <v>3477</v>
      </c>
      <c r="S69" s="374">
        <v>0</v>
      </c>
      <c r="T69" s="374">
        <v>0</v>
      </c>
      <c r="U69" s="374">
        <v>34096</v>
      </c>
      <c r="V69" s="374">
        <v>0</v>
      </c>
      <c r="W69" s="374">
        <v>0</v>
      </c>
      <c r="X69" s="374">
        <v>0</v>
      </c>
      <c r="Y69" s="374">
        <v>0</v>
      </c>
      <c r="Z69" s="374">
        <v>197639</v>
      </c>
      <c r="AA69" s="374">
        <v>0</v>
      </c>
      <c r="AB69" s="374">
        <v>2988</v>
      </c>
      <c r="AC69" s="374">
        <v>4872</v>
      </c>
      <c r="AD69" s="374">
        <v>0</v>
      </c>
      <c r="AE69" s="374">
        <v>5663</v>
      </c>
      <c r="AF69" s="374">
        <v>0</v>
      </c>
      <c r="AG69" s="374">
        <v>27681</v>
      </c>
      <c r="AH69" s="374">
        <v>0</v>
      </c>
      <c r="AI69" s="374">
        <v>0</v>
      </c>
      <c r="AJ69" s="374">
        <v>50113</v>
      </c>
      <c r="AK69" s="374">
        <v>0</v>
      </c>
      <c r="AL69" s="374">
        <v>0</v>
      </c>
      <c r="AM69" s="374">
        <v>0</v>
      </c>
      <c r="AN69" s="374">
        <v>0</v>
      </c>
      <c r="AO69" s="374">
        <v>0</v>
      </c>
      <c r="AP69" s="374">
        <v>0</v>
      </c>
      <c r="AQ69" s="374">
        <v>0</v>
      </c>
      <c r="AR69" s="374">
        <v>0</v>
      </c>
      <c r="AS69" s="374">
        <v>0</v>
      </c>
      <c r="AT69" s="374">
        <v>0</v>
      </c>
      <c r="AU69" s="374">
        <v>0</v>
      </c>
      <c r="AV69" s="374">
        <v>0</v>
      </c>
      <c r="AW69" s="374">
        <v>0</v>
      </c>
      <c r="AX69" s="374">
        <v>0</v>
      </c>
      <c r="AY69" s="374">
        <v>5018</v>
      </c>
      <c r="AZ69" s="374">
        <v>0</v>
      </c>
      <c r="BA69" s="374">
        <v>0</v>
      </c>
      <c r="BB69" s="374">
        <v>0</v>
      </c>
      <c r="BC69" s="374">
        <v>0</v>
      </c>
      <c r="BD69" s="374">
        <v>1280</v>
      </c>
      <c r="BE69" s="374">
        <v>147102</v>
      </c>
      <c r="BF69" s="374">
        <v>18201</v>
      </c>
      <c r="BG69" s="374">
        <v>0</v>
      </c>
      <c r="BH69" s="374">
        <v>4062</v>
      </c>
      <c r="BI69" s="374">
        <v>0</v>
      </c>
      <c r="BJ69" s="374">
        <v>16050</v>
      </c>
      <c r="BK69" s="374">
        <v>22895</v>
      </c>
      <c r="BL69" s="374">
        <v>300</v>
      </c>
      <c r="BM69" s="374">
        <v>0</v>
      </c>
      <c r="BN69" s="374">
        <v>119946</v>
      </c>
      <c r="BO69" s="374">
        <v>3532</v>
      </c>
      <c r="BP69" s="374">
        <v>0</v>
      </c>
      <c r="BQ69" s="374">
        <v>0</v>
      </c>
      <c r="BR69" s="374">
        <v>0</v>
      </c>
      <c r="BS69" s="374">
        <v>0</v>
      </c>
      <c r="BT69" s="374">
        <v>0</v>
      </c>
      <c r="BU69" s="374">
        <v>0</v>
      </c>
      <c r="BV69" s="374">
        <v>0</v>
      </c>
      <c r="BW69" s="374">
        <v>0</v>
      </c>
      <c r="BX69" s="374">
        <v>0</v>
      </c>
      <c r="BY69" s="374">
        <v>7559</v>
      </c>
      <c r="BZ69" s="374">
        <v>0</v>
      </c>
      <c r="CA69" s="374">
        <v>0</v>
      </c>
      <c r="CB69" s="374">
        <v>0</v>
      </c>
      <c r="CC69" s="374">
        <v>63601</v>
      </c>
      <c r="CD69" s="374">
        <v>471947</v>
      </c>
      <c r="CE69" s="286">
        <v>1273050</v>
      </c>
      <c r="CF69" s="324"/>
    </row>
    <row r="70" spans="1:84" ht="12.6" customHeight="1">
      <c r="A70" s="265" t="s">
        <v>242</v>
      </c>
      <c r="B70" s="269"/>
      <c r="C70" s="357">
        <v>0</v>
      </c>
      <c r="D70" s="357">
        <v>0</v>
      </c>
      <c r="E70" s="357">
        <v>0</v>
      </c>
      <c r="F70" s="357">
        <v>0</v>
      </c>
      <c r="G70" s="357">
        <v>0</v>
      </c>
      <c r="H70" s="357">
        <v>0</v>
      </c>
      <c r="I70" s="357">
        <v>0</v>
      </c>
      <c r="J70" s="357">
        <v>0</v>
      </c>
      <c r="K70" s="357">
        <v>0</v>
      </c>
      <c r="L70" s="357">
        <v>0</v>
      </c>
      <c r="M70" s="357">
        <v>0</v>
      </c>
      <c r="N70" s="357">
        <v>0</v>
      </c>
      <c r="O70" s="357">
        <v>0</v>
      </c>
      <c r="P70" s="357">
        <v>0</v>
      </c>
      <c r="Q70" s="357">
        <v>0</v>
      </c>
      <c r="R70" s="357">
        <v>0</v>
      </c>
      <c r="S70" s="357">
        <v>0</v>
      </c>
      <c r="T70" s="357">
        <v>0</v>
      </c>
      <c r="U70" s="357">
        <v>0</v>
      </c>
      <c r="V70" s="357">
        <v>0</v>
      </c>
      <c r="W70" s="357">
        <v>0</v>
      </c>
      <c r="X70" s="357">
        <v>0</v>
      </c>
      <c r="Y70" s="357">
        <v>0</v>
      </c>
      <c r="Z70" s="357">
        <v>0</v>
      </c>
      <c r="AA70" s="357">
        <v>0</v>
      </c>
      <c r="AB70" s="357">
        <v>0</v>
      </c>
      <c r="AC70" s="357">
        <v>0</v>
      </c>
      <c r="AD70" s="357">
        <v>0</v>
      </c>
      <c r="AE70" s="357">
        <v>0</v>
      </c>
      <c r="AF70" s="357">
        <v>0</v>
      </c>
      <c r="AG70" s="357">
        <v>0</v>
      </c>
      <c r="AH70" s="357">
        <v>0</v>
      </c>
      <c r="AI70" s="357">
        <v>0</v>
      </c>
      <c r="AJ70" s="357">
        <v>0</v>
      </c>
      <c r="AK70" s="357">
        <v>0</v>
      </c>
      <c r="AL70" s="357">
        <v>0</v>
      </c>
      <c r="AM70" s="357">
        <v>0</v>
      </c>
      <c r="AN70" s="357">
        <v>0</v>
      </c>
      <c r="AO70" s="357">
        <v>0</v>
      </c>
      <c r="AP70" s="357">
        <v>0</v>
      </c>
      <c r="AQ70" s="357">
        <v>0</v>
      </c>
      <c r="AR70" s="357">
        <v>0</v>
      </c>
      <c r="AS70" s="357">
        <v>0</v>
      </c>
      <c r="AT70" s="357">
        <v>0</v>
      </c>
      <c r="AU70" s="357">
        <v>0</v>
      </c>
      <c r="AV70" s="357">
        <v>0</v>
      </c>
      <c r="AW70" s="357">
        <v>0</v>
      </c>
      <c r="AX70" s="357">
        <v>0</v>
      </c>
      <c r="AY70" s="357">
        <v>0</v>
      </c>
      <c r="AZ70" s="357">
        <v>0</v>
      </c>
      <c r="BA70" s="357">
        <v>0</v>
      </c>
      <c r="BB70" s="357">
        <v>0</v>
      </c>
      <c r="BC70" s="357">
        <v>0</v>
      </c>
      <c r="BD70" s="357">
        <v>0</v>
      </c>
      <c r="BE70" s="357">
        <v>0</v>
      </c>
      <c r="BF70" s="357">
        <v>0</v>
      </c>
      <c r="BG70" s="357">
        <v>0</v>
      </c>
      <c r="BH70" s="357">
        <v>0</v>
      </c>
      <c r="BI70" s="357">
        <v>0</v>
      </c>
      <c r="BJ70" s="357">
        <v>0</v>
      </c>
      <c r="BK70" s="357">
        <v>0</v>
      </c>
      <c r="BL70" s="357">
        <v>0</v>
      </c>
      <c r="BM70" s="357">
        <v>0</v>
      </c>
      <c r="BN70" s="357">
        <v>0</v>
      </c>
      <c r="BO70" s="357">
        <v>0</v>
      </c>
      <c r="BP70" s="357">
        <v>0</v>
      </c>
      <c r="BQ70" s="357">
        <v>0</v>
      </c>
      <c r="BR70" s="357">
        <v>0</v>
      </c>
      <c r="BS70" s="357">
        <v>0</v>
      </c>
      <c r="BT70" s="357">
        <v>0</v>
      </c>
      <c r="BU70" s="357">
        <v>0</v>
      </c>
      <c r="BV70" s="357">
        <v>0</v>
      </c>
      <c r="BW70" s="357">
        <v>0</v>
      </c>
      <c r="BX70" s="357">
        <v>0</v>
      </c>
      <c r="BY70" s="357">
        <v>0</v>
      </c>
      <c r="BZ70" s="357">
        <v>0</v>
      </c>
      <c r="CA70" s="357">
        <v>0</v>
      </c>
      <c r="CB70" s="357">
        <v>0</v>
      </c>
      <c r="CC70" s="357">
        <v>0</v>
      </c>
      <c r="CD70" s="358">
        <v>1034180</v>
      </c>
      <c r="CE70" s="286">
        <v>1034180</v>
      </c>
      <c r="CF70" s="324"/>
    </row>
    <row r="71" spans="1:84" ht="12.6" customHeight="1">
      <c r="A71" s="265" t="s">
        <v>243</v>
      </c>
      <c r="B71" s="269"/>
      <c r="C71" s="286">
        <v>0</v>
      </c>
      <c r="D71" s="286">
        <v>0</v>
      </c>
      <c r="E71" s="286">
        <v>2075640.986778846</v>
      </c>
      <c r="F71" s="286">
        <v>0</v>
      </c>
      <c r="G71" s="286">
        <v>0</v>
      </c>
      <c r="H71" s="286">
        <v>0</v>
      </c>
      <c r="I71" s="286">
        <v>0</v>
      </c>
      <c r="J71" s="286">
        <v>0</v>
      </c>
      <c r="K71" s="286">
        <v>0</v>
      </c>
      <c r="L71" s="286">
        <v>980878.01322115387</v>
      </c>
      <c r="M71" s="286">
        <v>0</v>
      </c>
      <c r="N71" s="286">
        <v>0</v>
      </c>
      <c r="O71" s="286">
        <v>0</v>
      </c>
      <c r="P71" s="286">
        <v>1183777</v>
      </c>
      <c r="Q71" s="286">
        <v>0</v>
      </c>
      <c r="R71" s="286">
        <v>462979</v>
      </c>
      <c r="S71" s="286">
        <v>16113</v>
      </c>
      <c r="T71" s="286">
        <v>57015</v>
      </c>
      <c r="U71" s="286">
        <v>1471001</v>
      </c>
      <c r="V71" s="286">
        <v>126389</v>
      </c>
      <c r="W71" s="286">
        <v>0</v>
      </c>
      <c r="X71" s="286">
        <v>0</v>
      </c>
      <c r="Y71" s="286">
        <v>0</v>
      </c>
      <c r="Z71" s="286">
        <v>1352157</v>
      </c>
      <c r="AA71" s="286">
        <v>0</v>
      </c>
      <c r="AB71" s="286">
        <v>1172263</v>
      </c>
      <c r="AC71" s="286">
        <v>32769</v>
      </c>
      <c r="AD71" s="286">
        <v>0</v>
      </c>
      <c r="AE71" s="286">
        <v>300252</v>
      </c>
      <c r="AF71" s="286">
        <v>0</v>
      </c>
      <c r="AG71" s="286">
        <v>2933365</v>
      </c>
      <c r="AH71" s="286">
        <v>0</v>
      </c>
      <c r="AI71" s="286">
        <v>0</v>
      </c>
      <c r="AJ71" s="286">
        <v>4528380</v>
      </c>
      <c r="AK71" s="286">
        <v>2164</v>
      </c>
      <c r="AL71" s="286">
        <v>18551</v>
      </c>
      <c r="AM71" s="286">
        <v>0</v>
      </c>
      <c r="AN71" s="286">
        <v>0</v>
      </c>
      <c r="AO71" s="286">
        <v>0</v>
      </c>
      <c r="AP71" s="286">
        <v>0</v>
      </c>
      <c r="AQ71" s="286">
        <v>0</v>
      </c>
      <c r="AR71" s="286">
        <v>0</v>
      </c>
      <c r="AS71" s="286">
        <v>0</v>
      </c>
      <c r="AT71" s="286">
        <v>0</v>
      </c>
      <c r="AU71" s="286">
        <v>0</v>
      </c>
      <c r="AV71" s="286">
        <v>0</v>
      </c>
      <c r="AW71" s="286">
        <v>0</v>
      </c>
      <c r="AX71" s="286">
        <v>0</v>
      </c>
      <c r="AY71" s="286">
        <v>438613</v>
      </c>
      <c r="AZ71" s="286">
        <v>13387</v>
      </c>
      <c r="BA71" s="286">
        <v>34831</v>
      </c>
      <c r="BB71" s="286">
        <v>0</v>
      </c>
      <c r="BC71" s="286">
        <v>0</v>
      </c>
      <c r="BD71" s="286">
        <v>149157</v>
      </c>
      <c r="BE71" s="286">
        <v>790931</v>
      </c>
      <c r="BF71" s="286">
        <v>507524</v>
      </c>
      <c r="BG71" s="286">
        <v>48014</v>
      </c>
      <c r="BH71" s="286">
        <v>826407</v>
      </c>
      <c r="BI71" s="286">
        <v>0</v>
      </c>
      <c r="BJ71" s="286">
        <v>184750</v>
      </c>
      <c r="BK71" s="286">
        <v>974316</v>
      </c>
      <c r="BL71" s="286">
        <v>513987</v>
      </c>
      <c r="BM71" s="286">
        <v>0</v>
      </c>
      <c r="BN71" s="286">
        <v>1543345</v>
      </c>
      <c r="BO71" s="286">
        <v>150798</v>
      </c>
      <c r="BP71" s="286">
        <v>0</v>
      </c>
      <c r="BQ71" s="286">
        <v>0</v>
      </c>
      <c r="BR71" s="286">
        <v>0</v>
      </c>
      <c r="BS71" s="286">
        <v>0</v>
      </c>
      <c r="BT71" s="286">
        <v>0</v>
      </c>
      <c r="BU71" s="286">
        <v>0</v>
      </c>
      <c r="BV71" s="286">
        <v>400981</v>
      </c>
      <c r="BW71" s="286">
        <v>0</v>
      </c>
      <c r="BX71" s="286">
        <v>0</v>
      </c>
      <c r="BY71" s="286">
        <v>447151</v>
      </c>
      <c r="BZ71" s="286">
        <v>0</v>
      </c>
      <c r="CA71" s="286">
        <v>0</v>
      </c>
      <c r="CB71" s="286">
        <v>0</v>
      </c>
      <c r="CC71" s="286">
        <v>76541</v>
      </c>
      <c r="CD71" s="317">
        <v>-562233</v>
      </c>
      <c r="CE71" s="286">
        <v>23252194</v>
      </c>
      <c r="CF71" s="324"/>
    </row>
    <row r="72" spans="1:84" ht="12.6" customHeight="1">
      <c r="A72" s="265" t="s">
        <v>244</v>
      </c>
      <c r="B72" s="269"/>
      <c r="C72" s="321" t="s">
        <v>221</v>
      </c>
      <c r="D72" s="321" t="s">
        <v>221</v>
      </c>
      <c r="E72" s="321" t="s">
        <v>221</v>
      </c>
      <c r="F72" s="321" t="s">
        <v>221</v>
      </c>
      <c r="G72" s="321" t="s">
        <v>221</v>
      </c>
      <c r="H72" s="321" t="s">
        <v>221</v>
      </c>
      <c r="I72" s="321" t="s">
        <v>221</v>
      </c>
      <c r="J72" s="321" t="s">
        <v>221</v>
      </c>
      <c r="K72" s="325" t="s">
        <v>221</v>
      </c>
      <c r="L72" s="321" t="s">
        <v>221</v>
      </c>
      <c r="M72" s="321" t="s">
        <v>221</v>
      </c>
      <c r="N72" s="321" t="s">
        <v>221</v>
      </c>
      <c r="O72" s="321" t="s">
        <v>221</v>
      </c>
      <c r="P72" s="321" t="s">
        <v>221</v>
      </c>
      <c r="Q72" s="321" t="s">
        <v>221</v>
      </c>
      <c r="R72" s="321" t="s">
        <v>221</v>
      </c>
      <c r="S72" s="321" t="s">
        <v>221</v>
      </c>
      <c r="T72" s="321" t="s">
        <v>221</v>
      </c>
      <c r="U72" s="321" t="s">
        <v>221</v>
      </c>
      <c r="V72" s="321" t="s">
        <v>221</v>
      </c>
      <c r="W72" s="321" t="s">
        <v>221</v>
      </c>
      <c r="X72" s="321" t="s">
        <v>221</v>
      </c>
      <c r="Y72" s="321" t="s">
        <v>221</v>
      </c>
      <c r="Z72" s="321" t="s">
        <v>221</v>
      </c>
      <c r="AA72" s="321" t="s">
        <v>221</v>
      </c>
      <c r="AB72" s="321" t="s">
        <v>221</v>
      </c>
      <c r="AC72" s="321" t="s">
        <v>221</v>
      </c>
      <c r="AD72" s="321" t="s">
        <v>221</v>
      </c>
      <c r="AE72" s="321" t="s">
        <v>221</v>
      </c>
      <c r="AF72" s="321" t="s">
        <v>221</v>
      </c>
      <c r="AG72" s="321" t="s">
        <v>221</v>
      </c>
      <c r="AH72" s="321" t="s">
        <v>221</v>
      </c>
      <c r="AI72" s="321" t="s">
        <v>221</v>
      </c>
      <c r="AJ72" s="321" t="s">
        <v>221</v>
      </c>
      <c r="AK72" s="321" t="s">
        <v>221</v>
      </c>
      <c r="AL72" s="321" t="s">
        <v>221</v>
      </c>
      <c r="AM72" s="321" t="s">
        <v>221</v>
      </c>
      <c r="AN72" s="321" t="s">
        <v>221</v>
      </c>
      <c r="AO72" s="321" t="s">
        <v>221</v>
      </c>
      <c r="AP72" s="321" t="s">
        <v>221</v>
      </c>
      <c r="AQ72" s="321" t="s">
        <v>221</v>
      </c>
      <c r="AR72" s="321" t="s">
        <v>221</v>
      </c>
      <c r="AS72" s="321" t="s">
        <v>221</v>
      </c>
      <c r="AT72" s="321" t="s">
        <v>221</v>
      </c>
      <c r="AU72" s="321" t="s">
        <v>221</v>
      </c>
      <c r="AV72" s="321" t="s">
        <v>221</v>
      </c>
      <c r="AW72" s="321" t="s">
        <v>221</v>
      </c>
      <c r="AX72" s="321" t="s">
        <v>221</v>
      </c>
      <c r="AY72" s="321" t="s">
        <v>221</v>
      </c>
      <c r="AZ72" s="321" t="s">
        <v>221</v>
      </c>
      <c r="BA72" s="321" t="s">
        <v>221</v>
      </c>
      <c r="BB72" s="321" t="s">
        <v>221</v>
      </c>
      <c r="BC72" s="321" t="s">
        <v>221</v>
      </c>
      <c r="BD72" s="321" t="s">
        <v>221</v>
      </c>
      <c r="BE72" s="321" t="s">
        <v>221</v>
      </c>
      <c r="BF72" s="321" t="s">
        <v>221</v>
      </c>
      <c r="BG72" s="321" t="s">
        <v>221</v>
      </c>
      <c r="BH72" s="321" t="s">
        <v>221</v>
      </c>
      <c r="BI72" s="321" t="s">
        <v>221</v>
      </c>
      <c r="BJ72" s="321" t="s">
        <v>221</v>
      </c>
      <c r="BK72" s="321" t="s">
        <v>221</v>
      </c>
      <c r="BL72" s="321" t="s">
        <v>221</v>
      </c>
      <c r="BM72" s="321" t="s">
        <v>221</v>
      </c>
      <c r="BN72" s="321" t="s">
        <v>221</v>
      </c>
      <c r="BO72" s="321" t="s">
        <v>221</v>
      </c>
      <c r="BP72" s="321" t="s">
        <v>221</v>
      </c>
      <c r="BQ72" s="321" t="s">
        <v>221</v>
      </c>
      <c r="BR72" s="321" t="s">
        <v>221</v>
      </c>
      <c r="BS72" s="321" t="s">
        <v>221</v>
      </c>
      <c r="BT72" s="321" t="s">
        <v>221</v>
      </c>
      <c r="BU72" s="321" t="s">
        <v>221</v>
      </c>
      <c r="BV72" s="321" t="s">
        <v>221</v>
      </c>
      <c r="BW72" s="321" t="s">
        <v>221</v>
      </c>
      <c r="BX72" s="321" t="s">
        <v>221</v>
      </c>
      <c r="BY72" s="321" t="s">
        <v>221</v>
      </c>
      <c r="BZ72" s="321" t="s">
        <v>221</v>
      </c>
      <c r="CA72" s="321" t="s">
        <v>221</v>
      </c>
      <c r="CB72" s="321" t="s">
        <v>221</v>
      </c>
      <c r="CC72" s="321" t="s">
        <v>221</v>
      </c>
      <c r="CD72" s="321" t="s">
        <v>221</v>
      </c>
      <c r="CE72" s="359">
        <v>1832837</v>
      </c>
      <c r="CF72" s="324"/>
    </row>
    <row r="73" spans="1:84" ht="12.6" customHeight="1">
      <c r="A73" s="265" t="s">
        <v>245</v>
      </c>
      <c r="B73" s="269"/>
      <c r="C73" s="369">
        <v>0</v>
      </c>
      <c r="D73" s="369">
        <v>0</v>
      </c>
      <c r="E73" s="370">
        <v>2670915.9435096155</v>
      </c>
      <c r="F73" s="369">
        <v>0</v>
      </c>
      <c r="G73" s="369">
        <v>0</v>
      </c>
      <c r="H73" s="369">
        <v>0</v>
      </c>
      <c r="I73" s="369">
        <v>0</v>
      </c>
      <c r="J73" s="369">
        <v>0</v>
      </c>
      <c r="K73" s="369">
        <v>0</v>
      </c>
      <c r="L73" s="370">
        <v>1262185.0564903847</v>
      </c>
      <c r="M73" s="369">
        <v>0</v>
      </c>
      <c r="N73" s="369">
        <v>0</v>
      </c>
      <c r="O73" s="369">
        <v>0</v>
      </c>
      <c r="P73" s="369">
        <v>425619</v>
      </c>
      <c r="Q73" s="369">
        <v>0</v>
      </c>
      <c r="R73" s="369">
        <v>71318</v>
      </c>
      <c r="S73" s="369">
        <v>0</v>
      </c>
      <c r="T73" s="369">
        <v>77957</v>
      </c>
      <c r="U73" s="369">
        <v>781881</v>
      </c>
      <c r="V73" s="369">
        <v>0</v>
      </c>
      <c r="W73" s="369">
        <v>0</v>
      </c>
      <c r="X73" s="369">
        <v>0</v>
      </c>
      <c r="Y73" s="369">
        <v>0</v>
      </c>
      <c r="Z73" s="369">
        <v>1239297</v>
      </c>
      <c r="AA73" s="369">
        <v>0</v>
      </c>
      <c r="AB73" s="369">
        <v>873981</v>
      </c>
      <c r="AC73" s="369">
        <v>2111</v>
      </c>
      <c r="AD73" s="369">
        <v>0</v>
      </c>
      <c r="AE73" s="369">
        <v>192358</v>
      </c>
      <c r="AF73" s="369">
        <v>0</v>
      </c>
      <c r="AG73" s="369">
        <v>227106</v>
      </c>
      <c r="AH73" s="369">
        <v>0</v>
      </c>
      <c r="AI73" s="369">
        <v>0</v>
      </c>
      <c r="AJ73" s="369">
        <v>299519</v>
      </c>
      <c r="AK73" s="369">
        <v>0</v>
      </c>
      <c r="AL73" s="369">
        <v>0</v>
      </c>
      <c r="AM73" s="369">
        <v>0</v>
      </c>
      <c r="AN73" s="369">
        <v>0</v>
      </c>
      <c r="AO73" s="369">
        <v>0</v>
      </c>
      <c r="AP73" s="369">
        <v>0</v>
      </c>
      <c r="AQ73" s="369">
        <v>0</v>
      </c>
      <c r="AR73" s="369">
        <v>0</v>
      </c>
      <c r="AS73" s="369">
        <v>0</v>
      </c>
      <c r="AT73" s="369">
        <v>0</v>
      </c>
      <c r="AU73" s="369">
        <v>0</v>
      </c>
      <c r="AV73" s="369">
        <v>0</v>
      </c>
      <c r="AW73" s="321" t="s">
        <v>221</v>
      </c>
      <c r="AX73" s="321" t="s">
        <v>221</v>
      </c>
      <c r="AY73" s="321" t="s">
        <v>221</v>
      </c>
      <c r="AZ73" s="321" t="s">
        <v>221</v>
      </c>
      <c r="BA73" s="321" t="s">
        <v>221</v>
      </c>
      <c r="BB73" s="321" t="s">
        <v>221</v>
      </c>
      <c r="BC73" s="321" t="s">
        <v>221</v>
      </c>
      <c r="BD73" s="321" t="s">
        <v>221</v>
      </c>
      <c r="BE73" s="321" t="s">
        <v>221</v>
      </c>
      <c r="BF73" s="321" t="s">
        <v>221</v>
      </c>
      <c r="BG73" s="321" t="s">
        <v>221</v>
      </c>
      <c r="BH73" s="321" t="s">
        <v>221</v>
      </c>
      <c r="BI73" s="321" t="s">
        <v>221</v>
      </c>
      <c r="BJ73" s="321" t="s">
        <v>221</v>
      </c>
      <c r="BK73" s="321" t="s">
        <v>221</v>
      </c>
      <c r="BL73" s="321" t="s">
        <v>221</v>
      </c>
      <c r="BM73" s="321" t="s">
        <v>221</v>
      </c>
      <c r="BN73" s="321" t="s">
        <v>221</v>
      </c>
      <c r="BO73" s="321" t="s">
        <v>221</v>
      </c>
      <c r="BP73" s="321" t="s">
        <v>221</v>
      </c>
      <c r="BQ73" s="321" t="s">
        <v>221</v>
      </c>
      <c r="BR73" s="321" t="s">
        <v>221</v>
      </c>
      <c r="BS73" s="321" t="s">
        <v>221</v>
      </c>
      <c r="BT73" s="321" t="s">
        <v>221</v>
      </c>
      <c r="BU73" s="321" t="s">
        <v>221</v>
      </c>
      <c r="BV73" s="321" t="s">
        <v>221</v>
      </c>
      <c r="BW73" s="321" t="s">
        <v>221</v>
      </c>
      <c r="BX73" s="321" t="s">
        <v>221</v>
      </c>
      <c r="BY73" s="321" t="s">
        <v>221</v>
      </c>
      <c r="BZ73" s="321" t="s">
        <v>221</v>
      </c>
      <c r="CA73" s="321" t="s">
        <v>221</v>
      </c>
      <c r="CB73" s="321" t="s">
        <v>221</v>
      </c>
      <c r="CC73" s="321" t="s">
        <v>221</v>
      </c>
      <c r="CD73" s="321" t="s">
        <v>221</v>
      </c>
      <c r="CE73" s="286">
        <v>8124248</v>
      </c>
      <c r="CF73" s="324"/>
    </row>
    <row r="74" spans="1:84" ht="12.6" customHeight="1">
      <c r="A74" s="265" t="s">
        <v>246</v>
      </c>
      <c r="B74" s="269"/>
      <c r="C74" s="369">
        <v>0</v>
      </c>
      <c r="D74" s="369">
        <v>0</v>
      </c>
      <c r="E74" s="369">
        <v>783463</v>
      </c>
      <c r="F74" s="369">
        <v>0</v>
      </c>
      <c r="G74" s="369">
        <v>0</v>
      </c>
      <c r="H74" s="369">
        <v>0</v>
      </c>
      <c r="I74" s="369">
        <v>0</v>
      </c>
      <c r="J74" s="369">
        <v>0</v>
      </c>
      <c r="K74" s="369">
        <v>0</v>
      </c>
      <c r="L74" s="369">
        <v>0</v>
      </c>
      <c r="M74" s="369">
        <v>0</v>
      </c>
      <c r="N74" s="369">
        <v>0</v>
      </c>
      <c r="O74" s="369">
        <v>0</v>
      </c>
      <c r="P74" s="369">
        <v>2745727</v>
      </c>
      <c r="Q74" s="369">
        <v>0</v>
      </c>
      <c r="R74" s="369">
        <v>456546</v>
      </c>
      <c r="S74" s="369">
        <v>0</v>
      </c>
      <c r="T74" s="369">
        <v>74551</v>
      </c>
      <c r="U74" s="369">
        <v>7261943</v>
      </c>
      <c r="V74" s="369">
        <v>54307</v>
      </c>
      <c r="W74" s="369">
        <v>0</v>
      </c>
      <c r="X74" s="369">
        <v>0</v>
      </c>
      <c r="Y74" s="369">
        <v>0</v>
      </c>
      <c r="Z74" s="369">
        <v>8894849</v>
      </c>
      <c r="AA74" s="369">
        <v>0</v>
      </c>
      <c r="AB74" s="369">
        <v>2474181</v>
      </c>
      <c r="AC74" s="369">
        <v>223940</v>
      </c>
      <c r="AD74" s="369">
        <v>0</v>
      </c>
      <c r="AE74" s="369">
        <v>551468</v>
      </c>
      <c r="AF74" s="369">
        <v>0</v>
      </c>
      <c r="AG74" s="369">
        <v>11245537</v>
      </c>
      <c r="AH74" s="369">
        <v>0</v>
      </c>
      <c r="AI74" s="369">
        <v>0</v>
      </c>
      <c r="AJ74" s="369">
        <v>5116941</v>
      </c>
      <c r="AK74" s="369">
        <v>0</v>
      </c>
      <c r="AL74" s="369">
        <v>0</v>
      </c>
      <c r="AM74" s="369">
        <v>0</v>
      </c>
      <c r="AN74" s="369">
        <v>0</v>
      </c>
      <c r="AO74" s="369">
        <v>0</v>
      </c>
      <c r="AP74" s="369">
        <v>0</v>
      </c>
      <c r="AQ74" s="369">
        <v>0</v>
      </c>
      <c r="AR74" s="369">
        <v>0</v>
      </c>
      <c r="AS74" s="369">
        <v>0</v>
      </c>
      <c r="AT74" s="369">
        <v>0</v>
      </c>
      <c r="AU74" s="369">
        <v>0</v>
      </c>
      <c r="AV74" s="369">
        <v>61513</v>
      </c>
      <c r="AW74" s="321" t="s">
        <v>221</v>
      </c>
      <c r="AX74" s="321" t="s">
        <v>221</v>
      </c>
      <c r="AY74" s="321" t="s">
        <v>221</v>
      </c>
      <c r="AZ74" s="321" t="s">
        <v>221</v>
      </c>
      <c r="BA74" s="321" t="s">
        <v>221</v>
      </c>
      <c r="BB74" s="321" t="s">
        <v>221</v>
      </c>
      <c r="BC74" s="321" t="s">
        <v>221</v>
      </c>
      <c r="BD74" s="321" t="s">
        <v>221</v>
      </c>
      <c r="BE74" s="321" t="s">
        <v>221</v>
      </c>
      <c r="BF74" s="321" t="s">
        <v>221</v>
      </c>
      <c r="BG74" s="321" t="s">
        <v>221</v>
      </c>
      <c r="BH74" s="321" t="s">
        <v>221</v>
      </c>
      <c r="BI74" s="321" t="s">
        <v>221</v>
      </c>
      <c r="BJ74" s="321" t="s">
        <v>221</v>
      </c>
      <c r="BK74" s="321" t="s">
        <v>221</v>
      </c>
      <c r="BL74" s="321" t="s">
        <v>221</v>
      </c>
      <c r="BM74" s="321" t="s">
        <v>221</v>
      </c>
      <c r="BN74" s="321" t="s">
        <v>221</v>
      </c>
      <c r="BO74" s="321" t="s">
        <v>221</v>
      </c>
      <c r="BP74" s="321" t="s">
        <v>221</v>
      </c>
      <c r="BQ74" s="321" t="s">
        <v>221</v>
      </c>
      <c r="BR74" s="321" t="s">
        <v>221</v>
      </c>
      <c r="BS74" s="321" t="s">
        <v>221</v>
      </c>
      <c r="BT74" s="321" t="s">
        <v>221</v>
      </c>
      <c r="BU74" s="321" t="s">
        <v>221</v>
      </c>
      <c r="BV74" s="321" t="s">
        <v>221</v>
      </c>
      <c r="BW74" s="321" t="s">
        <v>221</v>
      </c>
      <c r="BX74" s="321" t="s">
        <v>221</v>
      </c>
      <c r="BY74" s="321" t="s">
        <v>221</v>
      </c>
      <c r="BZ74" s="321" t="s">
        <v>221</v>
      </c>
      <c r="CA74" s="321" t="s">
        <v>221</v>
      </c>
      <c r="CB74" s="321" t="s">
        <v>221</v>
      </c>
      <c r="CC74" s="321" t="s">
        <v>221</v>
      </c>
      <c r="CD74" s="321" t="s">
        <v>221</v>
      </c>
      <c r="CE74" s="286">
        <v>39944966</v>
      </c>
      <c r="CF74" s="324"/>
    </row>
    <row r="75" spans="1:84" ht="12.6" customHeight="1">
      <c r="A75" s="265" t="s">
        <v>247</v>
      </c>
      <c r="B75" s="269"/>
      <c r="C75" s="286">
        <v>0</v>
      </c>
      <c r="D75" s="286">
        <v>0</v>
      </c>
      <c r="E75" s="286">
        <v>3454378.9435096155</v>
      </c>
      <c r="F75" s="286">
        <v>0</v>
      </c>
      <c r="G75" s="286">
        <v>0</v>
      </c>
      <c r="H75" s="286">
        <v>0</v>
      </c>
      <c r="I75" s="286">
        <v>0</v>
      </c>
      <c r="J75" s="286">
        <v>0</v>
      </c>
      <c r="K75" s="286">
        <v>0</v>
      </c>
      <c r="L75" s="286">
        <v>1262185.0564903847</v>
      </c>
      <c r="M75" s="286">
        <v>0</v>
      </c>
      <c r="N75" s="286">
        <v>0</v>
      </c>
      <c r="O75" s="286">
        <v>0</v>
      </c>
      <c r="P75" s="286">
        <v>3171346</v>
      </c>
      <c r="Q75" s="286">
        <v>0</v>
      </c>
      <c r="R75" s="286">
        <v>527864</v>
      </c>
      <c r="S75" s="286">
        <v>0</v>
      </c>
      <c r="T75" s="286">
        <v>152508</v>
      </c>
      <c r="U75" s="286">
        <v>8043824</v>
      </c>
      <c r="V75" s="286">
        <v>54307</v>
      </c>
      <c r="W75" s="286">
        <v>0</v>
      </c>
      <c r="X75" s="286">
        <v>0</v>
      </c>
      <c r="Y75" s="286">
        <v>0</v>
      </c>
      <c r="Z75" s="286">
        <v>10134146</v>
      </c>
      <c r="AA75" s="286">
        <v>0</v>
      </c>
      <c r="AB75" s="286">
        <v>3348162</v>
      </c>
      <c r="AC75" s="286">
        <v>226051</v>
      </c>
      <c r="AD75" s="286">
        <v>0</v>
      </c>
      <c r="AE75" s="286">
        <v>743826</v>
      </c>
      <c r="AF75" s="286">
        <v>0</v>
      </c>
      <c r="AG75" s="286">
        <v>11472643</v>
      </c>
      <c r="AH75" s="286">
        <v>0</v>
      </c>
      <c r="AI75" s="286">
        <v>0</v>
      </c>
      <c r="AJ75" s="286">
        <v>5416460</v>
      </c>
      <c r="AK75" s="286">
        <v>0</v>
      </c>
      <c r="AL75" s="286">
        <v>0</v>
      </c>
      <c r="AM75" s="286">
        <v>0</v>
      </c>
      <c r="AN75" s="286">
        <v>0</v>
      </c>
      <c r="AO75" s="286">
        <v>0</v>
      </c>
      <c r="AP75" s="286">
        <v>0</v>
      </c>
      <c r="AQ75" s="286">
        <v>0</v>
      </c>
      <c r="AR75" s="286">
        <v>0</v>
      </c>
      <c r="AS75" s="286">
        <v>0</v>
      </c>
      <c r="AT75" s="286">
        <v>0</v>
      </c>
      <c r="AU75" s="286">
        <v>0</v>
      </c>
      <c r="AV75" s="286">
        <v>61513</v>
      </c>
      <c r="AW75" s="321" t="s">
        <v>221</v>
      </c>
      <c r="AX75" s="321" t="s">
        <v>221</v>
      </c>
      <c r="AY75" s="321" t="s">
        <v>221</v>
      </c>
      <c r="AZ75" s="321" t="s">
        <v>221</v>
      </c>
      <c r="BA75" s="321" t="s">
        <v>221</v>
      </c>
      <c r="BB75" s="321" t="s">
        <v>221</v>
      </c>
      <c r="BC75" s="321" t="s">
        <v>221</v>
      </c>
      <c r="BD75" s="321" t="s">
        <v>221</v>
      </c>
      <c r="BE75" s="321" t="s">
        <v>221</v>
      </c>
      <c r="BF75" s="321" t="s">
        <v>221</v>
      </c>
      <c r="BG75" s="321" t="s">
        <v>221</v>
      </c>
      <c r="BH75" s="321" t="s">
        <v>221</v>
      </c>
      <c r="BI75" s="321" t="s">
        <v>221</v>
      </c>
      <c r="BJ75" s="321" t="s">
        <v>221</v>
      </c>
      <c r="BK75" s="321" t="s">
        <v>221</v>
      </c>
      <c r="BL75" s="321" t="s">
        <v>221</v>
      </c>
      <c r="BM75" s="321" t="s">
        <v>221</v>
      </c>
      <c r="BN75" s="321" t="s">
        <v>221</v>
      </c>
      <c r="BO75" s="321" t="s">
        <v>221</v>
      </c>
      <c r="BP75" s="321" t="s">
        <v>221</v>
      </c>
      <c r="BQ75" s="321" t="s">
        <v>221</v>
      </c>
      <c r="BR75" s="321" t="s">
        <v>221</v>
      </c>
      <c r="BS75" s="321" t="s">
        <v>221</v>
      </c>
      <c r="BT75" s="321" t="s">
        <v>221</v>
      </c>
      <c r="BU75" s="321" t="s">
        <v>221</v>
      </c>
      <c r="BV75" s="321" t="s">
        <v>221</v>
      </c>
      <c r="BW75" s="321" t="s">
        <v>221</v>
      </c>
      <c r="BX75" s="321" t="s">
        <v>221</v>
      </c>
      <c r="BY75" s="321" t="s">
        <v>221</v>
      </c>
      <c r="BZ75" s="321" t="s">
        <v>221</v>
      </c>
      <c r="CA75" s="321" t="s">
        <v>221</v>
      </c>
      <c r="CB75" s="321" t="s">
        <v>221</v>
      </c>
      <c r="CC75" s="321" t="s">
        <v>221</v>
      </c>
      <c r="CD75" s="321" t="s">
        <v>221</v>
      </c>
      <c r="CE75" s="286">
        <v>48069214</v>
      </c>
      <c r="CF75" s="324"/>
    </row>
    <row r="76" spans="1:84" ht="12.6" customHeight="1">
      <c r="A76" s="265" t="s">
        <v>248</v>
      </c>
      <c r="B76" s="269"/>
      <c r="C76" s="364">
        <v>0</v>
      </c>
      <c r="D76" s="364">
        <v>0</v>
      </c>
      <c r="E76" s="364">
        <v>5463.9302884615381</v>
      </c>
      <c r="F76" s="364">
        <v>0</v>
      </c>
      <c r="G76" s="364">
        <v>0</v>
      </c>
      <c r="H76" s="364">
        <v>0</v>
      </c>
      <c r="I76" s="364">
        <v>0</v>
      </c>
      <c r="J76" s="364">
        <v>0</v>
      </c>
      <c r="K76" s="364">
        <v>0</v>
      </c>
      <c r="L76" s="364">
        <v>2582.0697115384619</v>
      </c>
      <c r="M76" s="364">
        <v>0</v>
      </c>
      <c r="N76" s="364">
        <v>0</v>
      </c>
      <c r="O76" s="364">
        <v>0</v>
      </c>
      <c r="P76" s="364">
        <v>3970</v>
      </c>
      <c r="Q76" s="364">
        <v>0</v>
      </c>
      <c r="R76" s="364">
        <v>49</v>
      </c>
      <c r="S76" s="364">
        <v>668</v>
      </c>
      <c r="T76" s="364">
        <v>0</v>
      </c>
      <c r="U76" s="364">
        <v>1771</v>
      </c>
      <c r="V76" s="364">
        <v>0</v>
      </c>
      <c r="W76" s="364">
        <v>0</v>
      </c>
      <c r="X76" s="364">
        <v>0</v>
      </c>
      <c r="Y76" s="364">
        <v>0</v>
      </c>
      <c r="Z76" s="364">
        <v>3800</v>
      </c>
      <c r="AA76" s="364">
        <v>0</v>
      </c>
      <c r="AB76" s="364">
        <v>90</v>
      </c>
      <c r="AC76" s="364">
        <v>992</v>
      </c>
      <c r="AD76" s="364">
        <v>0</v>
      </c>
      <c r="AE76" s="364">
        <v>880</v>
      </c>
      <c r="AF76" s="364">
        <v>0</v>
      </c>
      <c r="AG76" s="364">
        <v>5091</v>
      </c>
      <c r="AH76" s="364">
        <v>0</v>
      </c>
      <c r="AI76" s="364">
        <v>0</v>
      </c>
      <c r="AJ76" s="364">
        <v>4810</v>
      </c>
      <c r="AK76" s="364">
        <v>0</v>
      </c>
      <c r="AL76" s="364">
        <v>0</v>
      </c>
      <c r="AM76" s="364">
        <v>0</v>
      </c>
      <c r="AN76" s="364">
        <v>0</v>
      </c>
      <c r="AO76" s="364">
        <v>0</v>
      </c>
      <c r="AP76" s="364">
        <v>0</v>
      </c>
      <c r="AQ76" s="364">
        <v>0</v>
      </c>
      <c r="AR76" s="364">
        <v>0</v>
      </c>
      <c r="AS76" s="364">
        <v>0</v>
      </c>
      <c r="AT76" s="364">
        <v>0</v>
      </c>
      <c r="AU76" s="364">
        <v>0</v>
      </c>
      <c r="AV76" s="364">
        <v>0</v>
      </c>
      <c r="AW76" s="364">
        <v>0</v>
      </c>
      <c r="AX76" s="364">
        <v>0</v>
      </c>
      <c r="AY76" s="364">
        <v>1240</v>
      </c>
      <c r="AZ76" s="364">
        <v>555</v>
      </c>
      <c r="BA76" s="364">
        <v>1444</v>
      </c>
      <c r="BB76" s="364">
        <v>0</v>
      </c>
      <c r="BC76" s="364">
        <v>0</v>
      </c>
      <c r="BD76" s="364">
        <v>0</v>
      </c>
      <c r="BE76" s="364">
        <v>3453</v>
      </c>
      <c r="BF76" s="364">
        <v>197</v>
      </c>
      <c r="BG76" s="364">
        <v>0</v>
      </c>
      <c r="BH76" s="364">
        <v>0</v>
      </c>
      <c r="BI76" s="364">
        <v>0</v>
      </c>
      <c r="BJ76" s="364">
        <v>0</v>
      </c>
      <c r="BK76" s="364">
        <v>0</v>
      </c>
      <c r="BL76" s="364">
        <v>1863</v>
      </c>
      <c r="BM76" s="364">
        <v>0</v>
      </c>
      <c r="BN76" s="364">
        <v>7236</v>
      </c>
      <c r="BO76" s="364">
        <v>0</v>
      </c>
      <c r="BP76" s="364">
        <v>0</v>
      </c>
      <c r="BQ76" s="364">
        <v>0</v>
      </c>
      <c r="BR76" s="364">
        <v>0</v>
      </c>
      <c r="BS76" s="364">
        <v>0</v>
      </c>
      <c r="BT76" s="364">
        <v>0</v>
      </c>
      <c r="BU76" s="364">
        <v>0</v>
      </c>
      <c r="BV76" s="364">
        <v>2036</v>
      </c>
      <c r="BW76" s="364">
        <v>0</v>
      </c>
      <c r="BX76" s="364">
        <v>0</v>
      </c>
      <c r="BY76" s="364">
        <v>339</v>
      </c>
      <c r="BZ76" s="364">
        <v>0</v>
      </c>
      <c r="CA76" s="364">
        <v>0</v>
      </c>
      <c r="CB76" s="364">
        <v>0</v>
      </c>
      <c r="CC76" s="364">
        <v>0</v>
      </c>
      <c r="CD76" s="321" t="s">
        <v>221</v>
      </c>
      <c r="CE76" s="286">
        <v>48530</v>
      </c>
      <c r="CF76" s="286">
        <v>0</v>
      </c>
    </row>
    <row r="77" spans="1:84" ht="12.6" customHeight="1">
      <c r="A77" s="265" t="s">
        <v>249</v>
      </c>
      <c r="B77" s="269"/>
      <c r="C77" s="362">
        <v>0</v>
      </c>
      <c r="D77" s="362">
        <v>0</v>
      </c>
      <c r="E77" s="362">
        <v>3129.9098557692305</v>
      </c>
      <c r="F77" s="362">
        <v>0</v>
      </c>
      <c r="G77" s="362">
        <v>0</v>
      </c>
      <c r="H77" s="362">
        <v>0</v>
      </c>
      <c r="I77" s="362">
        <v>0</v>
      </c>
      <c r="J77" s="362">
        <v>0</v>
      </c>
      <c r="K77" s="362">
        <v>0</v>
      </c>
      <c r="L77" s="362">
        <v>1479.0901442307693</v>
      </c>
      <c r="M77" s="362">
        <v>0</v>
      </c>
      <c r="N77" s="362">
        <v>0</v>
      </c>
      <c r="O77" s="362">
        <v>0</v>
      </c>
      <c r="P77" s="362">
        <v>0</v>
      </c>
      <c r="Q77" s="362">
        <v>0</v>
      </c>
      <c r="R77" s="362">
        <v>0</v>
      </c>
      <c r="S77" s="362">
        <v>0</v>
      </c>
      <c r="T77" s="362">
        <v>0</v>
      </c>
      <c r="U77" s="362">
        <v>0</v>
      </c>
      <c r="V77" s="362">
        <v>0</v>
      </c>
      <c r="W77" s="362">
        <v>0</v>
      </c>
      <c r="X77" s="362">
        <v>0</v>
      </c>
      <c r="Y77" s="362">
        <v>0</v>
      </c>
      <c r="Z77" s="362">
        <v>327</v>
      </c>
      <c r="AA77" s="362">
        <v>0</v>
      </c>
      <c r="AB77" s="362">
        <v>0</v>
      </c>
      <c r="AC77" s="362">
        <v>0</v>
      </c>
      <c r="AD77" s="362">
        <v>0</v>
      </c>
      <c r="AE77" s="362">
        <v>0</v>
      </c>
      <c r="AF77" s="362">
        <v>0</v>
      </c>
      <c r="AG77" s="362">
        <v>194</v>
      </c>
      <c r="AH77" s="362">
        <v>0</v>
      </c>
      <c r="AI77" s="362">
        <v>0</v>
      </c>
      <c r="AJ77" s="362">
        <v>0</v>
      </c>
      <c r="AK77" s="362">
        <v>0</v>
      </c>
      <c r="AL77" s="362">
        <v>0</v>
      </c>
      <c r="AM77" s="362">
        <v>0</v>
      </c>
      <c r="AN77" s="362">
        <v>0</v>
      </c>
      <c r="AO77" s="362">
        <v>0</v>
      </c>
      <c r="AP77" s="362">
        <v>0</v>
      </c>
      <c r="AQ77" s="362">
        <v>0</v>
      </c>
      <c r="AR77" s="362">
        <v>0</v>
      </c>
      <c r="AS77" s="362">
        <v>0</v>
      </c>
      <c r="AT77" s="362">
        <v>0</v>
      </c>
      <c r="AU77" s="362">
        <v>0</v>
      </c>
      <c r="AV77" s="362">
        <v>0</v>
      </c>
      <c r="AW77" s="362">
        <v>0</v>
      </c>
      <c r="AX77" s="321" t="s">
        <v>221</v>
      </c>
      <c r="AY77" s="321" t="s">
        <v>221</v>
      </c>
      <c r="AZ77" s="362">
        <v>0</v>
      </c>
      <c r="BA77" s="362">
        <v>0</v>
      </c>
      <c r="BB77" s="362">
        <v>0</v>
      </c>
      <c r="BC77" s="362">
        <v>0</v>
      </c>
      <c r="BD77" s="321" t="s">
        <v>221</v>
      </c>
      <c r="BE77" s="321" t="s">
        <v>221</v>
      </c>
      <c r="BF77" s="362">
        <v>0</v>
      </c>
      <c r="BG77" s="321" t="s">
        <v>221</v>
      </c>
      <c r="BH77" s="362">
        <v>0</v>
      </c>
      <c r="BI77" s="362">
        <v>0</v>
      </c>
      <c r="BJ77" s="321" t="s">
        <v>221</v>
      </c>
      <c r="BK77" s="362">
        <v>0</v>
      </c>
      <c r="BL77" s="362">
        <v>0</v>
      </c>
      <c r="BM77" s="362">
        <v>0</v>
      </c>
      <c r="BN77" s="321" t="s">
        <v>221</v>
      </c>
      <c r="BO77" s="321" t="s">
        <v>221</v>
      </c>
      <c r="BP77" s="321" t="s">
        <v>221</v>
      </c>
      <c r="BQ77" s="321" t="s">
        <v>221</v>
      </c>
      <c r="BR77" s="362">
        <v>0</v>
      </c>
      <c r="BS77" s="362">
        <v>0</v>
      </c>
      <c r="BT77" s="362">
        <v>0</v>
      </c>
      <c r="BU77" s="362">
        <v>0</v>
      </c>
      <c r="BV77" s="362">
        <v>0</v>
      </c>
      <c r="BW77" s="362">
        <v>0</v>
      </c>
      <c r="BX77" s="362">
        <v>0</v>
      </c>
      <c r="BY77" s="362">
        <v>0</v>
      </c>
      <c r="BZ77" s="362">
        <v>0</v>
      </c>
      <c r="CA77" s="362">
        <v>0</v>
      </c>
      <c r="CB77" s="362">
        <v>0</v>
      </c>
      <c r="CC77" s="321" t="s">
        <v>221</v>
      </c>
      <c r="CD77" s="321" t="s">
        <v>221</v>
      </c>
      <c r="CE77" s="286">
        <v>5130</v>
      </c>
      <c r="CF77" s="286">
        <v>0</v>
      </c>
    </row>
    <row r="78" spans="1:84" ht="12.6" customHeight="1">
      <c r="A78" s="265" t="s">
        <v>250</v>
      </c>
      <c r="B78" s="269"/>
      <c r="C78" s="363">
        <v>0</v>
      </c>
      <c r="D78" s="363">
        <v>0</v>
      </c>
      <c r="E78" s="363">
        <v>5463.9302884615381</v>
      </c>
      <c r="F78" s="363">
        <v>0</v>
      </c>
      <c r="G78" s="363">
        <v>0</v>
      </c>
      <c r="H78" s="363">
        <v>0</v>
      </c>
      <c r="I78" s="363">
        <v>0</v>
      </c>
      <c r="J78" s="363">
        <v>0</v>
      </c>
      <c r="K78" s="363">
        <v>0</v>
      </c>
      <c r="L78" s="363">
        <v>2582.0697115384619</v>
      </c>
      <c r="M78" s="363">
        <v>0</v>
      </c>
      <c r="N78" s="363">
        <v>0</v>
      </c>
      <c r="O78" s="363">
        <v>0</v>
      </c>
      <c r="P78" s="363">
        <v>3970</v>
      </c>
      <c r="Q78" s="363">
        <v>0</v>
      </c>
      <c r="R78" s="363">
        <v>49</v>
      </c>
      <c r="S78" s="363">
        <v>668</v>
      </c>
      <c r="T78" s="363">
        <v>0</v>
      </c>
      <c r="U78" s="363">
        <v>1771</v>
      </c>
      <c r="V78" s="363">
        <v>0</v>
      </c>
      <c r="W78" s="363">
        <v>0</v>
      </c>
      <c r="X78" s="363">
        <v>0</v>
      </c>
      <c r="Y78" s="363">
        <v>0</v>
      </c>
      <c r="Z78" s="363">
        <v>3800</v>
      </c>
      <c r="AA78" s="363">
        <v>0</v>
      </c>
      <c r="AB78" s="363">
        <v>90</v>
      </c>
      <c r="AC78" s="363">
        <v>992</v>
      </c>
      <c r="AD78" s="363">
        <v>0</v>
      </c>
      <c r="AE78" s="363">
        <v>880</v>
      </c>
      <c r="AF78" s="363">
        <v>0</v>
      </c>
      <c r="AG78" s="363">
        <v>5091</v>
      </c>
      <c r="AH78" s="363">
        <v>0</v>
      </c>
      <c r="AI78" s="363">
        <v>0</v>
      </c>
      <c r="AJ78" s="363">
        <v>4810</v>
      </c>
      <c r="AK78" s="363">
        <v>0</v>
      </c>
      <c r="AL78" s="363">
        <v>0</v>
      </c>
      <c r="AM78" s="363">
        <v>0</v>
      </c>
      <c r="AN78" s="363">
        <v>0</v>
      </c>
      <c r="AO78" s="363">
        <v>0</v>
      </c>
      <c r="AP78" s="363">
        <v>0</v>
      </c>
      <c r="AQ78" s="363">
        <v>0</v>
      </c>
      <c r="AR78" s="363">
        <v>0</v>
      </c>
      <c r="AS78" s="363">
        <v>0</v>
      </c>
      <c r="AT78" s="363">
        <v>0</v>
      </c>
      <c r="AU78" s="363">
        <v>0</v>
      </c>
      <c r="AV78" s="363">
        <v>0</v>
      </c>
      <c r="AW78" s="363">
        <v>0</v>
      </c>
      <c r="AX78" s="321" t="s">
        <v>221</v>
      </c>
      <c r="AY78" s="321" t="s">
        <v>221</v>
      </c>
      <c r="AZ78" s="321" t="s">
        <v>221</v>
      </c>
      <c r="BA78" s="363">
        <v>0</v>
      </c>
      <c r="BB78" s="363">
        <v>0</v>
      </c>
      <c r="BC78" s="363">
        <v>0</v>
      </c>
      <c r="BD78" s="321" t="s">
        <v>221</v>
      </c>
      <c r="BE78" s="321" t="s">
        <v>221</v>
      </c>
      <c r="BF78" s="321" t="s">
        <v>221</v>
      </c>
      <c r="BG78" s="321" t="s">
        <v>221</v>
      </c>
      <c r="BH78" s="363">
        <v>0</v>
      </c>
      <c r="BI78" s="363">
        <v>0</v>
      </c>
      <c r="BJ78" s="321" t="s">
        <v>221</v>
      </c>
      <c r="BK78" s="363">
        <v>0</v>
      </c>
      <c r="BL78" s="363">
        <v>0</v>
      </c>
      <c r="BM78" s="363">
        <v>0</v>
      </c>
      <c r="BN78" s="321" t="s">
        <v>221</v>
      </c>
      <c r="BO78" s="321" t="s">
        <v>221</v>
      </c>
      <c r="BP78" s="321" t="s">
        <v>221</v>
      </c>
      <c r="BQ78" s="321" t="s">
        <v>221</v>
      </c>
      <c r="BR78" s="321" t="s">
        <v>221</v>
      </c>
      <c r="BS78" s="363">
        <v>0</v>
      </c>
      <c r="BT78" s="363">
        <v>0</v>
      </c>
      <c r="BU78" s="363">
        <v>0</v>
      </c>
      <c r="BV78" s="363">
        <v>2036</v>
      </c>
      <c r="BW78" s="363">
        <v>0</v>
      </c>
      <c r="BX78" s="363">
        <v>0</v>
      </c>
      <c r="BY78" s="363">
        <v>339</v>
      </c>
      <c r="BZ78" s="363">
        <v>0</v>
      </c>
      <c r="CA78" s="363">
        <v>0</v>
      </c>
      <c r="CB78" s="363">
        <v>0</v>
      </c>
      <c r="CC78" s="321" t="s">
        <v>221</v>
      </c>
      <c r="CD78" s="321" t="s">
        <v>221</v>
      </c>
      <c r="CE78" s="286">
        <v>32542</v>
      </c>
      <c r="CF78" s="286"/>
    </row>
    <row r="79" spans="1:84" ht="12.6" customHeight="1">
      <c r="A79" s="265" t="s">
        <v>251</v>
      </c>
      <c r="B79" s="269"/>
      <c r="C79" s="364">
        <v>0</v>
      </c>
      <c r="D79" s="364">
        <v>0</v>
      </c>
      <c r="E79" s="364">
        <v>56502</v>
      </c>
      <c r="F79" s="364">
        <v>0</v>
      </c>
      <c r="G79" s="364">
        <v>0</v>
      </c>
      <c r="H79" s="364">
        <v>0</v>
      </c>
      <c r="I79" s="364">
        <v>0</v>
      </c>
      <c r="J79" s="364">
        <v>0</v>
      </c>
      <c r="K79" s="364">
        <v>0</v>
      </c>
      <c r="L79" s="364">
        <v>0</v>
      </c>
      <c r="M79" s="364">
        <v>0</v>
      </c>
      <c r="N79" s="364">
        <v>0</v>
      </c>
      <c r="O79" s="364">
        <v>0</v>
      </c>
      <c r="P79" s="364">
        <v>3013.44</v>
      </c>
      <c r="Q79" s="364">
        <v>0</v>
      </c>
      <c r="R79" s="364">
        <v>0</v>
      </c>
      <c r="S79" s="364">
        <v>0</v>
      </c>
      <c r="T79" s="364">
        <v>0</v>
      </c>
      <c r="U79" s="364">
        <v>0</v>
      </c>
      <c r="V79" s="364">
        <v>0</v>
      </c>
      <c r="W79" s="364">
        <v>0</v>
      </c>
      <c r="X79" s="364">
        <v>0</v>
      </c>
      <c r="Y79" s="364">
        <v>0</v>
      </c>
      <c r="Z79" s="364">
        <v>3013.44</v>
      </c>
      <c r="AA79" s="364">
        <v>0</v>
      </c>
      <c r="AB79" s="364">
        <v>0</v>
      </c>
      <c r="AC79" s="364">
        <v>0</v>
      </c>
      <c r="AD79" s="364">
        <v>0</v>
      </c>
      <c r="AE79" s="364">
        <v>0</v>
      </c>
      <c r="AF79" s="364">
        <v>0</v>
      </c>
      <c r="AG79" s="364">
        <v>11300.4</v>
      </c>
      <c r="AH79" s="364">
        <v>0</v>
      </c>
      <c r="AI79" s="364">
        <v>0</v>
      </c>
      <c r="AJ79" s="364">
        <v>1506.72</v>
      </c>
      <c r="AK79" s="364">
        <v>0</v>
      </c>
      <c r="AL79" s="364">
        <v>0</v>
      </c>
      <c r="AM79" s="364">
        <v>0</v>
      </c>
      <c r="AN79" s="364">
        <v>0</v>
      </c>
      <c r="AO79" s="364">
        <v>0</v>
      </c>
      <c r="AP79" s="364">
        <v>0</v>
      </c>
      <c r="AQ79" s="364">
        <v>0</v>
      </c>
      <c r="AR79" s="364">
        <v>0</v>
      </c>
      <c r="AS79" s="364">
        <v>0</v>
      </c>
      <c r="AT79" s="364">
        <v>0</v>
      </c>
      <c r="AU79" s="364">
        <v>0</v>
      </c>
      <c r="AV79" s="364">
        <v>0</v>
      </c>
      <c r="AW79" s="364">
        <v>0</v>
      </c>
      <c r="AX79" s="321" t="s">
        <v>221</v>
      </c>
      <c r="AY79" s="321" t="s">
        <v>221</v>
      </c>
      <c r="AZ79" s="321" t="s">
        <v>221</v>
      </c>
      <c r="BA79" s="321" t="s">
        <v>221</v>
      </c>
      <c r="BB79" s="364">
        <v>0</v>
      </c>
      <c r="BC79" s="364">
        <v>0</v>
      </c>
      <c r="BD79" s="321" t="s">
        <v>221</v>
      </c>
      <c r="BE79" s="321" t="s">
        <v>221</v>
      </c>
      <c r="BF79" s="321" t="s">
        <v>221</v>
      </c>
      <c r="BG79" s="321" t="s">
        <v>221</v>
      </c>
      <c r="BH79" s="364">
        <v>0</v>
      </c>
      <c r="BI79" s="364">
        <v>0</v>
      </c>
      <c r="BJ79" s="321" t="s">
        <v>221</v>
      </c>
      <c r="BK79" s="364">
        <v>0</v>
      </c>
      <c r="BL79" s="364">
        <v>0</v>
      </c>
      <c r="BM79" s="364">
        <v>0</v>
      </c>
      <c r="BN79" s="321" t="s">
        <v>221</v>
      </c>
      <c r="BO79" s="321" t="s">
        <v>221</v>
      </c>
      <c r="BP79" s="321" t="s">
        <v>221</v>
      </c>
      <c r="BQ79" s="321" t="s">
        <v>221</v>
      </c>
      <c r="BR79" s="321" t="s">
        <v>221</v>
      </c>
      <c r="BS79" s="364">
        <v>0</v>
      </c>
      <c r="BT79" s="364">
        <v>0</v>
      </c>
      <c r="BU79" s="364">
        <v>0</v>
      </c>
      <c r="BV79" s="364">
        <v>0</v>
      </c>
      <c r="BW79" s="364">
        <v>0</v>
      </c>
      <c r="BX79" s="364">
        <v>0</v>
      </c>
      <c r="BY79" s="364">
        <v>0</v>
      </c>
      <c r="BZ79" s="364">
        <v>0</v>
      </c>
      <c r="CA79" s="364">
        <v>0</v>
      </c>
      <c r="CB79" s="364">
        <v>0</v>
      </c>
      <c r="CC79" s="321" t="s">
        <v>221</v>
      </c>
      <c r="CD79" s="321" t="s">
        <v>221</v>
      </c>
      <c r="CE79" s="286">
        <v>75336</v>
      </c>
      <c r="CF79" s="286">
        <v>0</v>
      </c>
    </row>
    <row r="80" spans="1:84" ht="12.6" customHeight="1">
      <c r="A80" s="265" t="s">
        <v>252</v>
      </c>
      <c r="B80" s="269"/>
      <c r="C80" s="376">
        <v>0</v>
      </c>
      <c r="D80" s="376">
        <v>0</v>
      </c>
      <c r="E80" s="376">
        <v>15.512311766133504</v>
      </c>
      <c r="F80" s="376">
        <v>0</v>
      </c>
      <c r="G80" s="376">
        <v>0</v>
      </c>
      <c r="H80" s="376">
        <v>0</v>
      </c>
      <c r="I80" s="376">
        <v>0</v>
      </c>
      <c r="J80" s="376">
        <v>0</v>
      </c>
      <c r="K80" s="376">
        <v>0</v>
      </c>
      <c r="L80" s="376">
        <v>7.3305968877126482</v>
      </c>
      <c r="M80" s="376">
        <v>0</v>
      </c>
      <c r="N80" s="376">
        <v>0</v>
      </c>
      <c r="O80" s="376">
        <v>0</v>
      </c>
      <c r="P80" s="376">
        <v>5.9330528846153845</v>
      </c>
      <c r="Q80" s="376">
        <v>0</v>
      </c>
      <c r="R80" s="376">
        <v>0</v>
      </c>
      <c r="S80" s="376">
        <v>0</v>
      </c>
      <c r="T80" s="376">
        <v>0</v>
      </c>
      <c r="U80" s="376">
        <v>0</v>
      </c>
      <c r="V80" s="376">
        <v>0</v>
      </c>
      <c r="W80" s="376">
        <v>0</v>
      </c>
      <c r="X80" s="376">
        <v>0</v>
      </c>
      <c r="Y80" s="376">
        <v>0</v>
      </c>
      <c r="Z80" s="376">
        <v>0</v>
      </c>
      <c r="AA80" s="376">
        <v>0</v>
      </c>
      <c r="AB80" s="376">
        <v>1.0278750000000001</v>
      </c>
      <c r="AC80" s="376">
        <v>1.2160769230769231</v>
      </c>
      <c r="AD80" s="376">
        <v>0</v>
      </c>
      <c r="AE80" s="376">
        <v>0</v>
      </c>
      <c r="AF80" s="376">
        <v>0</v>
      </c>
      <c r="AG80" s="376">
        <v>10.878846153846155</v>
      </c>
      <c r="AH80" s="376">
        <v>0</v>
      </c>
      <c r="AI80" s="376">
        <v>0</v>
      </c>
      <c r="AJ80" s="376">
        <v>0</v>
      </c>
      <c r="AK80" s="376">
        <v>0</v>
      </c>
      <c r="AL80" s="376">
        <v>0</v>
      </c>
      <c r="AM80" s="376">
        <v>0</v>
      </c>
      <c r="AN80" s="376">
        <v>0</v>
      </c>
      <c r="AO80" s="376">
        <v>0</v>
      </c>
      <c r="AP80" s="376">
        <v>0</v>
      </c>
      <c r="AQ80" s="376">
        <v>0</v>
      </c>
      <c r="AR80" s="376">
        <v>0</v>
      </c>
      <c r="AS80" s="376">
        <v>0</v>
      </c>
      <c r="AT80" s="376">
        <v>0</v>
      </c>
      <c r="AU80" s="376">
        <v>0</v>
      </c>
      <c r="AV80" s="376">
        <v>0</v>
      </c>
      <c r="AW80" s="321" t="s">
        <v>221</v>
      </c>
      <c r="AX80" s="321" t="s">
        <v>221</v>
      </c>
      <c r="AY80" s="321" t="s">
        <v>221</v>
      </c>
      <c r="AZ80" s="321" t="s">
        <v>221</v>
      </c>
      <c r="BA80" s="321" t="s">
        <v>221</v>
      </c>
      <c r="BB80" s="321" t="s">
        <v>221</v>
      </c>
      <c r="BC80" s="321" t="s">
        <v>221</v>
      </c>
      <c r="BD80" s="321" t="s">
        <v>221</v>
      </c>
      <c r="BE80" s="321" t="s">
        <v>221</v>
      </c>
      <c r="BF80" s="321" t="s">
        <v>221</v>
      </c>
      <c r="BG80" s="321" t="s">
        <v>221</v>
      </c>
      <c r="BH80" s="321" t="s">
        <v>221</v>
      </c>
      <c r="BI80" s="321" t="s">
        <v>221</v>
      </c>
      <c r="BJ80" s="321" t="s">
        <v>221</v>
      </c>
      <c r="BK80" s="321" t="s">
        <v>221</v>
      </c>
      <c r="BL80" s="321" t="s">
        <v>221</v>
      </c>
      <c r="BM80" s="321" t="s">
        <v>221</v>
      </c>
      <c r="BN80" s="321" t="s">
        <v>221</v>
      </c>
      <c r="BO80" s="321" t="s">
        <v>221</v>
      </c>
      <c r="BP80" s="321" t="s">
        <v>221</v>
      </c>
      <c r="BQ80" s="321" t="s">
        <v>221</v>
      </c>
      <c r="BR80" s="321" t="s">
        <v>221</v>
      </c>
      <c r="BS80" s="321" t="s">
        <v>221</v>
      </c>
      <c r="BT80" s="321" t="s">
        <v>221</v>
      </c>
      <c r="BU80" s="326"/>
      <c r="BV80" s="326"/>
      <c r="BW80" s="326"/>
      <c r="BX80" s="326"/>
      <c r="BY80" s="326"/>
      <c r="BZ80" s="326"/>
      <c r="CA80" s="326"/>
      <c r="CB80" s="326"/>
      <c r="CC80" s="321" t="s">
        <v>221</v>
      </c>
      <c r="CD80" s="321" t="s">
        <v>221</v>
      </c>
      <c r="CE80" s="327">
        <v>41.89875961538462</v>
      </c>
      <c r="CF80" s="327"/>
    </row>
    <row r="81" spans="1:84" ht="21" customHeight="1">
      <c r="A81" s="299" t="s">
        <v>253</v>
      </c>
      <c r="B81" s="299"/>
      <c r="C81" s="299"/>
      <c r="D81" s="299"/>
      <c r="E81" s="299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  <c r="AO81" s="186"/>
      <c r="AP81" s="186"/>
      <c r="AQ81" s="186"/>
      <c r="AR81" s="186"/>
      <c r="AS81" s="186"/>
      <c r="AT81" s="186"/>
      <c r="AU81" s="186"/>
      <c r="AV81" s="186"/>
      <c r="AW81" s="234"/>
      <c r="AX81" s="234"/>
      <c r="AY81" s="234"/>
      <c r="AZ81" s="234"/>
      <c r="BA81" s="234"/>
      <c r="BB81" s="234"/>
      <c r="BC81" s="234"/>
      <c r="BD81" s="234"/>
      <c r="BE81" s="234"/>
      <c r="BF81" s="234"/>
      <c r="BG81" s="234"/>
      <c r="BH81" s="234"/>
      <c r="BI81" s="234"/>
      <c r="BJ81" s="234"/>
      <c r="BK81" s="234"/>
      <c r="BL81" s="234"/>
      <c r="BM81" s="234"/>
      <c r="BN81" s="234"/>
      <c r="BO81" s="234"/>
      <c r="BP81" s="234"/>
      <c r="BQ81" s="234"/>
      <c r="BR81" s="234"/>
      <c r="BS81" s="234"/>
      <c r="BT81" s="234"/>
      <c r="BU81" s="239"/>
      <c r="BV81" s="239"/>
      <c r="BW81" s="239"/>
      <c r="BX81" s="239"/>
      <c r="BY81" s="239"/>
      <c r="BZ81" s="239"/>
      <c r="CA81" s="239"/>
      <c r="CB81" s="239"/>
      <c r="CC81" s="234"/>
      <c r="CD81" s="234"/>
      <c r="CE81" s="240"/>
      <c r="CF81" s="240"/>
    </row>
    <row r="82" spans="1:84" ht="12.6" customHeight="1">
      <c r="A82" s="265" t="s">
        <v>254</v>
      </c>
      <c r="B82" s="266"/>
      <c r="C82" s="349" t="s">
        <v>1265</v>
      </c>
      <c r="D82" s="328"/>
      <c r="E82" s="269"/>
    </row>
    <row r="83" spans="1:84" ht="12.6" customHeight="1">
      <c r="A83" s="267" t="s">
        <v>255</v>
      </c>
      <c r="B83" s="266" t="s">
        <v>256</v>
      </c>
      <c r="C83" s="302" t="s">
        <v>1266</v>
      </c>
      <c r="D83" s="328"/>
      <c r="E83" s="269"/>
    </row>
    <row r="84" spans="1:84" ht="12.6" customHeight="1">
      <c r="A84" s="267" t="s">
        <v>257</v>
      </c>
      <c r="B84" s="266" t="s">
        <v>256</v>
      </c>
      <c r="C84" s="353" t="s">
        <v>1267</v>
      </c>
      <c r="D84" s="296"/>
      <c r="E84" s="295"/>
    </row>
    <row r="85" spans="1:84" ht="12.6" customHeight="1">
      <c r="A85" s="267" t="s">
        <v>1251</v>
      </c>
      <c r="B85" s="266"/>
      <c r="C85" s="355" t="s">
        <v>1268</v>
      </c>
      <c r="D85" s="296"/>
      <c r="E85" s="295"/>
    </row>
    <row r="86" spans="1:84" ht="12.6" customHeight="1">
      <c r="A86" s="267" t="s">
        <v>1252</v>
      </c>
      <c r="B86" s="266" t="s">
        <v>256</v>
      </c>
      <c r="C86" s="354" t="s">
        <v>1268</v>
      </c>
      <c r="D86" s="296"/>
      <c r="E86" s="295"/>
    </row>
    <row r="87" spans="1:84" ht="12.6" customHeight="1">
      <c r="A87" s="267" t="s">
        <v>258</v>
      </c>
      <c r="B87" s="266" t="s">
        <v>256</v>
      </c>
      <c r="C87" s="353" t="s">
        <v>1269</v>
      </c>
      <c r="D87" s="296"/>
      <c r="E87" s="295"/>
    </row>
    <row r="88" spans="1:84" ht="12.6" customHeight="1">
      <c r="A88" s="267" t="s">
        <v>259</v>
      </c>
      <c r="B88" s="266" t="s">
        <v>256</v>
      </c>
      <c r="C88" s="353" t="s">
        <v>1270</v>
      </c>
      <c r="D88" s="296"/>
      <c r="E88" s="295"/>
    </row>
    <row r="89" spans="1:84" ht="12.6" customHeight="1">
      <c r="A89" s="267" t="s">
        <v>260</v>
      </c>
      <c r="B89" s="266" t="s">
        <v>256</v>
      </c>
      <c r="C89" s="353" t="s">
        <v>1271</v>
      </c>
      <c r="D89" s="296"/>
      <c r="E89" s="295"/>
    </row>
    <row r="90" spans="1:84" ht="12.6" customHeight="1">
      <c r="A90" s="267" t="s">
        <v>261</v>
      </c>
      <c r="B90" s="266" t="s">
        <v>256</v>
      </c>
      <c r="C90" s="353"/>
      <c r="D90" s="296"/>
      <c r="E90" s="295"/>
    </row>
    <row r="91" spans="1:84" ht="12.6" customHeight="1">
      <c r="A91" s="267" t="s">
        <v>262</v>
      </c>
      <c r="B91" s="266" t="s">
        <v>256</v>
      </c>
      <c r="C91" s="353" t="s">
        <v>1272</v>
      </c>
      <c r="D91" s="296"/>
      <c r="E91" s="295"/>
    </row>
    <row r="92" spans="1:84" ht="12.6" customHeight="1">
      <c r="A92" s="267" t="s">
        <v>263</v>
      </c>
      <c r="B92" s="266" t="s">
        <v>256</v>
      </c>
      <c r="C92" s="352" t="s">
        <v>1273</v>
      </c>
      <c r="D92" s="328"/>
      <c r="E92" s="269"/>
    </row>
    <row r="93" spans="1:84" ht="12.6" customHeight="1">
      <c r="A93" s="267" t="s">
        <v>264</v>
      </c>
      <c r="B93" s="266" t="s">
        <v>256</v>
      </c>
      <c r="C93" s="340"/>
      <c r="D93" s="328"/>
      <c r="E93" s="269"/>
    </row>
    <row r="94" spans="1:84" ht="12.6" customHeight="1">
      <c r="A94" s="267"/>
      <c r="B94" s="267"/>
      <c r="C94" s="282"/>
      <c r="D94" s="269"/>
      <c r="E94" s="269"/>
    </row>
    <row r="95" spans="1:84" ht="12.6" customHeight="1">
      <c r="A95" s="299" t="s">
        <v>265</v>
      </c>
      <c r="B95" s="299"/>
      <c r="C95" s="299"/>
      <c r="D95" s="299"/>
      <c r="E95" s="299"/>
    </row>
    <row r="96" spans="1:84" ht="12.6" customHeight="1">
      <c r="A96" s="329" t="s">
        <v>266</v>
      </c>
      <c r="B96" s="329"/>
      <c r="C96" s="329"/>
      <c r="D96" s="329"/>
      <c r="E96" s="329"/>
    </row>
    <row r="97" spans="1:5" ht="12.6" customHeight="1">
      <c r="A97" s="267" t="s">
        <v>267</v>
      </c>
      <c r="B97" s="266" t="s">
        <v>256</v>
      </c>
      <c r="C97" s="280"/>
      <c r="D97" s="269"/>
      <c r="E97" s="269"/>
    </row>
    <row r="98" spans="1:5" ht="12.6" customHeight="1">
      <c r="A98" s="267" t="s">
        <v>259</v>
      </c>
      <c r="B98" s="266" t="s">
        <v>256</v>
      </c>
      <c r="C98" s="280"/>
      <c r="D98" s="269"/>
      <c r="E98" s="269"/>
    </row>
    <row r="99" spans="1:5" ht="12.6" customHeight="1">
      <c r="A99" s="267" t="s">
        <v>268</v>
      </c>
      <c r="B99" s="266" t="s">
        <v>256</v>
      </c>
      <c r="C99" s="280">
        <v>1</v>
      </c>
      <c r="D99" s="269"/>
      <c r="E99" s="269"/>
    </row>
    <row r="100" spans="1:5" ht="12.6" customHeight="1">
      <c r="A100" s="329" t="s">
        <v>269</v>
      </c>
      <c r="B100" s="329"/>
      <c r="C100" s="329"/>
      <c r="D100" s="329"/>
      <c r="E100" s="329"/>
    </row>
    <row r="101" spans="1:5" ht="12.6" customHeight="1">
      <c r="A101" s="267" t="s">
        <v>270</v>
      </c>
      <c r="B101" s="266" t="s">
        <v>256</v>
      </c>
      <c r="C101" s="280"/>
      <c r="D101" s="269"/>
      <c r="E101" s="269"/>
    </row>
    <row r="102" spans="1:5" ht="12.6" customHeight="1">
      <c r="A102" s="267" t="s">
        <v>132</v>
      </c>
      <c r="B102" s="266" t="s">
        <v>256</v>
      </c>
      <c r="C102" s="301"/>
      <c r="D102" s="269"/>
      <c r="E102" s="269"/>
    </row>
    <row r="103" spans="1:5" ht="12.6" customHeight="1">
      <c r="A103" s="329" t="s">
        <v>271</v>
      </c>
      <c r="B103" s="329"/>
      <c r="C103" s="329"/>
      <c r="D103" s="329"/>
      <c r="E103" s="329"/>
    </row>
    <row r="104" spans="1:5" ht="12.6" customHeight="1">
      <c r="A104" s="267" t="s">
        <v>272</v>
      </c>
      <c r="B104" s="266" t="s">
        <v>256</v>
      </c>
      <c r="C104" s="280"/>
      <c r="D104" s="269"/>
      <c r="E104" s="269"/>
    </row>
    <row r="105" spans="1:5" ht="12.6" customHeight="1">
      <c r="A105" s="267" t="s">
        <v>273</v>
      </c>
      <c r="B105" s="266" t="s">
        <v>256</v>
      </c>
      <c r="C105" s="280"/>
      <c r="D105" s="269"/>
      <c r="E105" s="269"/>
    </row>
    <row r="106" spans="1:5" ht="12.6" customHeight="1">
      <c r="A106" s="267" t="s">
        <v>274</v>
      </c>
      <c r="B106" s="266" t="s">
        <v>256</v>
      </c>
      <c r="C106" s="280"/>
      <c r="D106" s="269"/>
      <c r="E106" s="269"/>
    </row>
    <row r="107" spans="1:5" ht="12.6" customHeight="1">
      <c r="A107" s="267"/>
      <c r="B107" s="266"/>
      <c r="C107" s="281"/>
      <c r="D107" s="269"/>
      <c r="E107" s="269"/>
    </row>
    <row r="108" spans="1:5" ht="21.75" customHeight="1">
      <c r="A108" s="298" t="s">
        <v>275</v>
      </c>
      <c r="B108" s="299"/>
      <c r="C108" s="299"/>
      <c r="D108" s="299"/>
      <c r="E108" s="299"/>
    </row>
    <row r="109" spans="1:5" ht="13.5" customHeight="1">
      <c r="A109" s="267"/>
      <c r="B109" s="266"/>
      <c r="C109" s="281"/>
      <c r="D109" s="269"/>
      <c r="E109" s="269"/>
    </row>
    <row r="110" spans="1:5" ht="13.5" customHeight="1">
      <c r="A110" s="265" t="s">
        <v>276</v>
      </c>
      <c r="B110" s="269"/>
      <c r="C110" s="276" t="s">
        <v>277</v>
      </c>
      <c r="D110" s="264" t="s">
        <v>215</v>
      </c>
      <c r="E110" s="269"/>
    </row>
    <row r="111" spans="1:5" ht="12.6" customHeight="1">
      <c r="A111" s="267" t="s">
        <v>278</v>
      </c>
      <c r="B111" s="266" t="s">
        <v>256</v>
      </c>
      <c r="C111" s="280">
        <v>1130</v>
      </c>
      <c r="D111" s="268">
        <v>1130</v>
      </c>
      <c r="E111" s="269"/>
    </row>
    <row r="112" spans="1:5" ht="12.6" customHeight="1">
      <c r="A112" s="267" t="s">
        <v>279</v>
      </c>
      <c r="B112" s="266" t="s">
        <v>256</v>
      </c>
      <c r="C112" s="280"/>
      <c r="D112" s="268">
        <v>534</v>
      </c>
      <c r="E112" s="269"/>
    </row>
    <row r="113" spans="1:5" ht="12.6" customHeight="1">
      <c r="A113" s="267" t="s">
        <v>280</v>
      </c>
      <c r="B113" s="266" t="s">
        <v>256</v>
      </c>
      <c r="C113" s="280"/>
      <c r="D113" s="268"/>
      <c r="E113" s="269"/>
    </row>
    <row r="114" spans="1:5" ht="12.6" customHeight="1">
      <c r="A114" s="267" t="s">
        <v>281</v>
      </c>
      <c r="B114" s="266" t="s">
        <v>256</v>
      </c>
      <c r="C114" s="280"/>
      <c r="D114" s="268"/>
      <c r="E114" s="269"/>
    </row>
    <row r="115" spans="1:5" ht="12.6" customHeight="1">
      <c r="A115" s="265" t="s">
        <v>282</v>
      </c>
      <c r="B115" s="269"/>
      <c r="C115" s="276" t="s">
        <v>167</v>
      </c>
      <c r="D115" s="269"/>
      <c r="E115" s="269"/>
    </row>
    <row r="116" spans="1:5" ht="12.6" customHeight="1">
      <c r="A116" s="267" t="s">
        <v>283</v>
      </c>
      <c r="B116" s="266" t="s">
        <v>256</v>
      </c>
      <c r="C116" s="280"/>
      <c r="D116" s="269"/>
      <c r="E116" s="269"/>
    </row>
    <row r="117" spans="1:5" ht="12.6" customHeight="1">
      <c r="A117" s="267" t="s">
        <v>284</v>
      </c>
      <c r="B117" s="266" t="s">
        <v>256</v>
      </c>
      <c r="C117" s="280"/>
      <c r="D117" s="269"/>
      <c r="E117" s="269"/>
    </row>
    <row r="118" spans="1:5" ht="12.6" customHeight="1">
      <c r="A118" s="267" t="s">
        <v>1239</v>
      </c>
      <c r="B118" s="266" t="s">
        <v>256</v>
      </c>
      <c r="C118" s="280">
        <v>25</v>
      </c>
      <c r="D118" s="269"/>
      <c r="E118" s="269"/>
    </row>
    <row r="119" spans="1:5" ht="12.6" customHeight="1">
      <c r="A119" s="267" t="s">
        <v>285</v>
      </c>
      <c r="B119" s="266" t="s">
        <v>256</v>
      </c>
      <c r="C119" s="280"/>
      <c r="D119" s="269"/>
      <c r="E119" s="269"/>
    </row>
    <row r="120" spans="1:5" ht="12.6" customHeight="1">
      <c r="A120" s="267" t="s">
        <v>286</v>
      </c>
      <c r="B120" s="266" t="s">
        <v>256</v>
      </c>
      <c r="C120" s="280"/>
      <c r="D120" s="269"/>
      <c r="E120" s="269"/>
    </row>
    <row r="121" spans="1:5" ht="12.6" customHeight="1">
      <c r="A121" s="267" t="s">
        <v>287</v>
      </c>
      <c r="B121" s="266" t="s">
        <v>256</v>
      </c>
      <c r="C121" s="280"/>
      <c r="D121" s="269"/>
      <c r="E121" s="269"/>
    </row>
    <row r="122" spans="1:5" ht="12.6" customHeight="1">
      <c r="A122" s="267" t="s">
        <v>97</v>
      </c>
      <c r="B122" s="266" t="s">
        <v>256</v>
      </c>
      <c r="C122" s="280"/>
      <c r="D122" s="269"/>
      <c r="E122" s="269"/>
    </row>
    <row r="123" spans="1:5" ht="12.6" customHeight="1">
      <c r="A123" s="267" t="s">
        <v>288</v>
      </c>
      <c r="B123" s="266" t="s">
        <v>256</v>
      </c>
      <c r="C123" s="280"/>
      <c r="D123" s="269"/>
      <c r="E123" s="269"/>
    </row>
    <row r="124" spans="1:5" ht="12.6" customHeight="1">
      <c r="A124" s="267" t="s">
        <v>289</v>
      </c>
      <c r="B124" s="266"/>
      <c r="C124" s="280"/>
      <c r="D124" s="269"/>
      <c r="E124" s="269"/>
    </row>
    <row r="125" spans="1:5" ht="12.6" customHeight="1">
      <c r="A125" s="267" t="s">
        <v>280</v>
      </c>
      <c r="B125" s="266" t="s">
        <v>256</v>
      </c>
      <c r="C125" s="280"/>
      <c r="D125" s="269"/>
      <c r="E125" s="269"/>
    </row>
    <row r="126" spans="1:5" ht="12.6" customHeight="1">
      <c r="A126" s="267" t="s">
        <v>290</v>
      </c>
      <c r="B126" s="266" t="s">
        <v>256</v>
      </c>
      <c r="C126" s="280"/>
      <c r="D126" s="269"/>
      <c r="E126" s="269"/>
    </row>
    <row r="127" spans="1:5" ht="12.6" customHeight="1">
      <c r="A127" s="267" t="s">
        <v>291</v>
      </c>
      <c r="B127" s="269"/>
      <c r="C127" s="282"/>
      <c r="D127" s="269"/>
      <c r="E127" s="269">
        <v>25</v>
      </c>
    </row>
    <row r="128" spans="1:5" ht="12.6" customHeight="1">
      <c r="A128" s="267" t="s">
        <v>292</v>
      </c>
      <c r="B128" s="266" t="s">
        <v>256</v>
      </c>
      <c r="C128" s="280">
        <v>25</v>
      </c>
      <c r="D128" s="269"/>
      <c r="E128" s="269"/>
    </row>
    <row r="129" spans="1:6" ht="12.6" customHeight="1">
      <c r="A129" s="267" t="s">
        <v>293</v>
      </c>
      <c r="B129" s="266" t="s">
        <v>256</v>
      </c>
      <c r="C129" s="280"/>
      <c r="D129" s="269"/>
      <c r="E129" s="269"/>
      <c r="F129" s="263"/>
    </row>
    <row r="130" spans="1:6" ht="12.6" customHeight="1">
      <c r="A130" s="267"/>
      <c r="B130" s="269"/>
      <c r="C130" s="282"/>
      <c r="D130" s="269"/>
      <c r="E130" s="269"/>
      <c r="F130" s="263"/>
    </row>
    <row r="131" spans="1:6" ht="12.6" customHeight="1">
      <c r="A131" s="267" t="s">
        <v>294</v>
      </c>
      <c r="B131" s="266" t="s">
        <v>256</v>
      </c>
      <c r="C131" s="280">
        <v>371537</v>
      </c>
      <c r="D131" s="269"/>
      <c r="E131" s="269"/>
      <c r="F131" s="263"/>
    </row>
    <row r="132" spans="1:6" ht="12.6" customHeight="1">
      <c r="A132" s="267"/>
      <c r="B132" s="267"/>
      <c r="C132" s="282"/>
      <c r="D132" s="269"/>
      <c r="E132" s="269"/>
      <c r="F132" s="263"/>
    </row>
    <row r="133" spans="1:6" ht="12.6" customHeight="1">
      <c r="A133" s="267"/>
      <c r="B133" s="267"/>
      <c r="C133" s="282"/>
      <c r="D133" s="269"/>
      <c r="E133" s="269"/>
      <c r="F133" s="263"/>
    </row>
    <row r="134" spans="1:6" ht="12.6" customHeight="1">
      <c r="A134" s="267"/>
      <c r="B134" s="267"/>
      <c r="C134" s="282"/>
      <c r="D134" s="269"/>
      <c r="E134" s="269"/>
      <c r="F134" s="263"/>
    </row>
    <row r="135" spans="1:6" ht="12.6" customHeight="1">
      <c r="A135" s="267"/>
      <c r="B135" s="267"/>
      <c r="C135" s="282"/>
      <c r="D135" s="269"/>
      <c r="E135" s="269"/>
      <c r="F135" s="263"/>
    </row>
    <row r="136" spans="1:6" ht="18" customHeight="1">
      <c r="A136" s="299" t="s">
        <v>1240</v>
      </c>
      <c r="B136" s="298"/>
      <c r="C136" s="298"/>
      <c r="D136" s="298"/>
      <c r="E136" s="298"/>
      <c r="F136" s="263"/>
    </row>
    <row r="137" spans="1:6" ht="12.6" customHeight="1">
      <c r="A137" s="330" t="s">
        <v>295</v>
      </c>
      <c r="B137" s="270" t="s">
        <v>296</v>
      </c>
      <c r="C137" s="283" t="s">
        <v>297</v>
      </c>
      <c r="D137" s="270" t="s">
        <v>132</v>
      </c>
      <c r="E137" s="270" t="s">
        <v>203</v>
      </c>
      <c r="F137" s="263"/>
    </row>
    <row r="138" spans="1:6" ht="12.6" customHeight="1">
      <c r="A138" s="267" t="s">
        <v>277</v>
      </c>
      <c r="B138" s="268">
        <v>608</v>
      </c>
      <c r="C138" s="280">
        <v>7</v>
      </c>
      <c r="D138" s="268">
        <v>296</v>
      </c>
      <c r="E138" s="269">
        <v>911</v>
      </c>
      <c r="F138" s="263"/>
    </row>
    <row r="139" spans="1:6" ht="12.6" customHeight="1">
      <c r="A139" s="267" t="s">
        <v>215</v>
      </c>
      <c r="B139" s="268">
        <v>608</v>
      </c>
      <c r="C139" s="280">
        <v>7</v>
      </c>
      <c r="D139" s="268">
        <v>296</v>
      </c>
      <c r="E139" s="269">
        <v>911</v>
      </c>
      <c r="F139" s="263"/>
    </row>
    <row r="140" spans="1:6" ht="12.6" customHeight="1">
      <c r="A140" s="267" t="s">
        <v>298</v>
      </c>
      <c r="B140" s="268"/>
      <c r="C140" s="268"/>
      <c r="D140" s="268"/>
      <c r="E140" s="269">
        <v>0</v>
      </c>
      <c r="F140" s="263"/>
    </row>
    <row r="141" spans="1:6" ht="12.6" customHeight="1">
      <c r="A141" s="267" t="s">
        <v>245</v>
      </c>
      <c r="B141" s="268">
        <v>4762450</v>
      </c>
      <c r="C141" s="280">
        <v>48506</v>
      </c>
      <c r="D141" s="268">
        <v>2051107</v>
      </c>
      <c r="E141" s="269">
        <v>6862063</v>
      </c>
      <c r="F141" s="290"/>
    </row>
    <row r="142" spans="1:6" ht="12.6" customHeight="1">
      <c r="A142" s="267" t="s">
        <v>246</v>
      </c>
      <c r="B142" s="268">
        <v>26476489</v>
      </c>
      <c r="C142" s="280">
        <v>311153</v>
      </c>
      <c r="D142" s="268">
        <v>13157324</v>
      </c>
      <c r="E142" s="269">
        <v>39944966</v>
      </c>
      <c r="F142" s="290"/>
    </row>
    <row r="143" spans="1:6" ht="12.6" customHeight="1">
      <c r="A143" s="330" t="s">
        <v>299</v>
      </c>
      <c r="B143" s="270" t="s">
        <v>296</v>
      </c>
      <c r="C143" s="283" t="s">
        <v>297</v>
      </c>
      <c r="D143" s="270" t="s">
        <v>132</v>
      </c>
      <c r="E143" s="270" t="s">
        <v>203</v>
      </c>
      <c r="F143" s="263"/>
    </row>
    <row r="144" spans="1:6" ht="12.6" customHeight="1">
      <c r="A144" s="267" t="s">
        <v>277</v>
      </c>
      <c r="B144" s="268"/>
      <c r="C144" s="280"/>
      <c r="D144" s="268"/>
      <c r="E144" s="269">
        <v>0</v>
      </c>
      <c r="F144" s="263"/>
    </row>
    <row r="145" spans="1:5" ht="12.6" customHeight="1">
      <c r="A145" s="267" t="s">
        <v>215</v>
      </c>
      <c r="B145" s="268">
        <v>495</v>
      </c>
      <c r="C145" s="280">
        <v>2</v>
      </c>
      <c r="D145" s="268">
        <v>176</v>
      </c>
      <c r="E145" s="269">
        <v>673</v>
      </c>
    </row>
    <row r="146" spans="1:5" ht="12.6" customHeight="1">
      <c r="A146" s="267" t="s">
        <v>298</v>
      </c>
      <c r="B146" s="268"/>
      <c r="C146" s="280"/>
      <c r="D146" s="268"/>
      <c r="E146" s="269">
        <v>0</v>
      </c>
    </row>
    <row r="147" spans="1:5" ht="12.6" customHeight="1">
      <c r="A147" s="267" t="s">
        <v>245</v>
      </c>
      <c r="B147" s="268">
        <v>928353</v>
      </c>
      <c r="C147" s="280">
        <v>3751</v>
      </c>
      <c r="D147" s="268">
        <v>330081</v>
      </c>
      <c r="E147" s="269">
        <v>1262185</v>
      </c>
    </row>
    <row r="148" spans="1:5" ht="12.6" customHeight="1">
      <c r="A148" s="267" t="s">
        <v>246</v>
      </c>
      <c r="B148" s="268"/>
      <c r="C148" s="280"/>
      <c r="D148" s="268"/>
      <c r="E148" s="269">
        <v>0</v>
      </c>
    </row>
    <row r="149" spans="1:5" ht="12.6" customHeight="1">
      <c r="A149" s="330" t="s">
        <v>300</v>
      </c>
      <c r="B149" s="270" t="s">
        <v>296</v>
      </c>
      <c r="C149" s="283" t="s">
        <v>297</v>
      </c>
      <c r="D149" s="270" t="s">
        <v>132</v>
      </c>
      <c r="E149" s="270" t="s">
        <v>203</v>
      </c>
    </row>
    <row r="150" spans="1:5" ht="12.6" customHeight="1">
      <c r="A150" s="267" t="s">
        <v>277</v>
      </c>
      <c r="B150" s="268"/>
      <c r="C150" s="280"/>
      <c r="D150" s="268"/>
      <c r="E150" s="269">
        <v>0</v>
      </c>
    </row>
    <row r="151" spans="1:5" ht="12.6" customHeight="1">
      <c r="A151" s="267" t="s">
        <v>215</v>
      </c>
      <c r="B151" s="268"/>
      <c r="C151" s="280"/>
      <c r="D151" s="268"/>
      <c r="E151" s="269">
        <v>0</v>
      </c>
    </row>
    <row r="152" spans="1:5" ht="12.6" customHeight="1">
      <c r="A152" s="267" t="s">
        <v>298</v>
      </c>
      <c r="B152" s="268"/>
      <c r="C152" s="280"/>
      <c r="D152" s="268"/>
      <c r="E152" s="269">
        <v>0</v>
      </c>
    </row>
    <row r="153" spans="1:5" ht="12.6" customHeight="1">
      <c r="A153" s="267" t="s">
        <v>245</v>
      </c>
      <c r="B153" s="268"/>
      <c r="C153" s="280"/>
      <c r="D153" s="268"/>
      <c r="E153" s="269">
        <v>0</v>
      </c>
    </row>
    <row r="154" spans="1:5" ht="12.6" customHeight="1">
      <c r="A154" s="267" t="s">
        <v>246</v>
      </c>
      <c r="B154" s="268"/>
      <c r="C154" s="280"/>
      <c r="D154" s="268"/>
      <c r="E154" s="269">
        <v>0</v>
      </c>
    </row>
    <row r="155" spans="1:5" ht="12.6" customHeight="1">
      <c r="A155" s="271"/>
      <c r="B155" s="271"/>
      <c r="C155" s="284"/>
      <c r="D155" s="272"/>
      <c r="E155" s="269"/>
    </row>
    <row r="156" spans="1:5" ht="12.6" customHeight="1">
      <c r="A156" s="330" t="s">
        <v>301</v>
      </c>
      <c r="B156" s="270" t="s">
        <v>302</v>
      </c>
      <c r="C156" s="283" t="s">
        <v>303</v>
      </c>
      <c r="D156" s="269"/>
      <c r="E156" s="269"/>
    </row>
    <row r="157" spans="1:5" ht="12.6" customHeight="1">
      <c r="A157" s="271" t="s">
        <v>304</v>
      </c>
      <c r="B157" s="268">
        <v>5057881</v>
      </c>
      <c r="C157" s="268">
        <v>1692332</v>
      </c>
      <c r="D157" s="269"/>
      <c r="E157" s="269"/>
    </row>
    <row r="158" spans="1:5" ht="12.6" customHeight="1">
      <c r="A158" s="271"/>
      <c r="B158" s="272"/>
      <c r="C158" s="284"/>
      <c r="D158" s="269"/>
      <c r="E158" s="269"/>
    </row>
    <row r="159" spans="1:5" ht="12.6" customHeight="1">
      <c r="A159" s="271"/>
      <c r="B159" s="271"/>
      <c r="C159" s="284"/>
      <c r="D159" s="272"/>
      <c r="E159" s="269"/>
    </row>
    <row r="160" spans="1:5" ht="12.6" customHeight="1">
      <c r="A160" s="271"/>
      <c r="B160" s="271"/>
      <c r="C160" s="284"/>
      <c r="D160" s="272"/>
      <c r="E160" s="269"/>
    </row>
    <row r="161" spans="1:5" ht="12.6" customHeight="1">
      <c r="A161" s="271"/>
      <c r="B161" s="271"/>
      <c r="C161" s="284"/>
      <c r="D161" s="272"/>
      <c r="E161" s="269"/>
    </row>
    <row r="162" spans="1:5" ht="12.6" customHeight="1">
      <c r="A162" s="271"/>
      <c r="B162" s="271"/>
      <c r="C162" s="284"/>
      <c r="D162" s="272"/>
      <c r="E162" s="269"/>
    </row>
    <row r="163" spans="1:5" ht="21.75" customHeight="1">
      <c r="A163" s="298" t="s">
        <v>305</v>
      </c>
      <c r="B163" s="299"/>
      <c r="C163" s="299"/>
      <c r="D163" s="299"/>
      <c r="E163" s="299"/>
    </row>
    <row r="164" spans="1:5" ht="11.4" customHeight="1">
      <c r="A164" s="329" t="s">
        <v>306</v>
      </c>
      <c r="B164" s="329"/>
      <c r="C164" s="329"/>
      <c r="D164" s="329"/>
      <c r="E164" s="329"/>
    </row>
    <row r="165" spans="1:5" ht="11.4" customHeight="1">
      <c r="A165" s="267" t="s">
        <v>307</v>
      </c>
      <c r="B165" s="266" t="s">
        <v>256</v>
      </c>
      <c r="C165" s="280"/>
      <c r="D165" s="269"/>
      <c r="E165" s="269"/>
    </row>
    <row r="166" spans="1:5" ht="11.4" customHeight="1">
      <c r="A166" s="267" t="s">
        <v>308</v>
      </c>
      <c r="B166" s="266" t="s">
        <v>256</v>
      </c>
      <c r="C166" s="280"/>
      <c r="D166" s="269"/>
      <c r="E166" s="269"/>
    </row>
    <row r="167" spans="1:5" ht="11.4" customHeight="1">
      <c r="A167" s="271" t="s">
        <v>309</v>
      </c>
      <c r="B167" s="266" t="s">
        <v>256</v>
      </c>
      <c r="C167" s="280"/>
      <c r="D167" s="269"/>
      <c r="E167" s="269"/>
    </row>
    <row r="168" spans="1:5" ht="11.4" customHeight="1">
      <c r="A168" s="267" t="s">
        <v>310</v>
      </c>
      <c r="B168" s="266" t="s">
        <v>256</v>
      </c>
      <c r="C168" s="360">
        <v>1520176</v>
      </c>
      <c r="D168" s="269"/>
      <c r="E168" s="269"/>
    </row>
    <row r="169" spans="1:5" ht="11.4" customHeight="1">
      <c r="A169" s="267" t="s">
        <v>311</v>
      </c>
      <c r="B169" s="266" t="s">
        <v>256</v>
      </c>
      <c r="C169" s="280"/>
      <c r="D169" s="269"/>
      <c r="E169" s="269"/>
    </row>
    <row r="170" spans="1:5" ht="11.4" customHeight="1">
      <c r="A170" s="267" t="s">
        <v>312</v>
      </c>
      <c r="B170" s="266" t="s">
        <v>256</v>
      </c>
      <c r="C170" s="360">
        <v>479800</v>
      </c>
      <c r="D170" s="269"/>
      <c r="E170" s="269"/>
    </row>
    <row r="171" spans="1:5" ht="11.4" customHeight="1">
      <c r="A171" s="267" t="s">
        <v>313</v>
      </c>
      <c r="B171" s="266" t="s">
        <v>256</v>
      </c>
      <c r="C171" s="360">
        <v>980040</v>
      </c>
      <c r="D171" s="269"/>
      <c r="E171" s="269"/>
    </row>
    <row r="172" spans="1:5" ht="11.4" customHeight="1">
      <c r="A172" s="267" t="s">
        <v>313</v>
      </c>
      <c r="B172" s="266" t="s">
        <v>256</v>
      </c>
      <c r="C172" s="280"/>
      <c r="D172" s="269"/>
      <c r="E172" s="269"/>
    </row>
    <row r="173" spans="1:5" ht="11.4" customHeight="1">
      <c r="A173" s="267" t="s">
        <v>203</v>
      </c>
      <c r="B173" s="269"/>
      <c r="C173" s="282"/>
      <c r="D173" s="269">
        <v>2980016</v>
      </c>
      <c r="E173" s="269"/>
    </row>
    <row r="174" spans="1:5" ht="11.4" customHeight="1">
      <c r="A174" s="329" t="s">
        <v>314</v>
      </c>
      <c r="B174" s="329"/>
      <c r="C174" s="329"/>
      <c r="D174" s="329"/>
      <c r="E174" s="329"/>
    </row>
    <row r="175" spans="1:5" ht="11.4" customHeight="1">
      <c r="A175" s="267" t="s">
        <v>315</v>
      </c>
      <c r="B175" s="266" t="s">
        <v>256</v>
      </c>
      <c r="C175" s="280">
        <v>38685</v>
      </c>
      <c r="D175" s="269"/>
      <c r="E175" s="269"/>
    </row>
    <row r="176" spans="1:5" ht="11.4" customHeight="1">
      <c r="A176" s="267" t="s">
        <v>316</v>
      </c>
      <c r="B176" s="266" t="s">
        <v>256</v>
      </c>
      <c r="C176" s="280"/>
      <c r="D176" s="269"/>
      <c r="E176" s="269"/>
    </row>
    <row r="177" spans="1:5" ht="11.4" customHeight="1">
      <c r="A177" s="267" t="s">
        <v>203</v>
      </c>
      <c r="B177" s="269"/>
      <c r="C177" s="282"/>
      <c r="D177" s="269">
        <v>38685</v>
      </c>
      <c r="E177" s="269"/>
    </row>
    <row r="178" spans="1:5" ht="11.4" customHeight="1">
      <c r="A178" s="329" t="s">
        <v>317</v>
      </c>
      <c r="B178" s="329"/>
      <c r="C178" s="329"/>
      <c r="D178" s="329"/>
      <c r="E178" s="329"/>
    </row>
    <row r="179" spans="1:5" ht="11.4" customHeight="1">
      <c r="A179" s="267" t="s">
        <v>318</v>
      </c>
      <c r="B179" s="266" t="s">
        <v>256</v>
      </c>
      <c r="C179" s="280">
        <v>76329</v>
      </c>
      <c r="D179" s="269"/>
      <c r="E179" s="269"/>
    </row>
    <row r="180" spans="1:5" ht="11.4" customHeight="1">
      <c r="A180" s="267" t="s">
        <v>319</v>
      </c>
      <c r="B180" s="266" t="s">
        <v>256</v>
      </c>
      <c r="C180" s="280">
        <v>136353</v>
      </c>
      <c r="D180" s="269"/>
      <c r="E180" s="269"/>
    </row>
    <row r="181" spans="1:5" ht="11.4" customHeight="1">
      <c r="A181" s="267" t="s">
        <v>203</v>
      </c>
      <c r="B181" s="269"/>
      <c r="C181" s="282"/>
      <c r="D181" s="269">
        <v>212682</v>
      </c>
      <c r="E181" s="269"/>
    </row>
    <row r="182" spans="1:5" ht="11.4" customHeight="1">
      <c r="A182" s="329" t="s">
        <v>320</v>
      </c>
      <c r="B182" s="329"/>
      <c r="C182" s="329"/>
      <c r="D182" s="329"/>
      <c r="E182" s="329"/>
    </row>
    <row r="183" spans="1:5" ht="11.4" customHeight="1">
      <c r="A183" s="267" t="s">
        <v>321</v>
      </c>
      <c r="B183" s="266" t="s">
        <v>256</v>
      </c>
      <c r="C183" s="280"/>
      <c r="D183" s="269"/>
      <c r="E183" s="269"/>
    </row>
    <row r="184" spans="1:5" ht="11.4" customHeight="1">
      <c r="A184" s="267" t="s">
        <v>322</v>
      </c>
      <c r="B184" s="266" t="s">
        <v>256</v>
      </c>
      <c r="C184" s="280">
        <v>121827</v>
      </c>
      <c r="D184" s="269"/>
      <c r="E184" s="269"/>
    </row>
    <row r="185" spans="1:5" ht="11.4" customHeight="1">
      <c r="A185" s="267" t="s">
        <v>132</v>
      </c>
      <c r="B185" s="266" t="s">
        <v>256</v>
      </c>
      <c r="C185" s="280"/>
      <c r="D185" s="269"/>
      <c r="E185" s="269"/>
    </row>
    <row r="186" spans="1:5" ht="11.4" customHeight="1">
      <c r="A186" s="267" t="s">
        <v>203</v>
      </c>
      <c r="B186" s="269"/>
      <c r="C186" s="282"/>
      <c r="D186" s="269">
        <v>121827</v>
      </c>
      <c r="E186" s="269"/>
    </row>
    <row r="187" spans="1:5" ht="11.4" customHeight="1">
      <c r="A187" s="329" t="s">
        <v>323</v>
      </c>
      <c r="B187" s="329"/>
      <c r="C187" s="329"/>
      <c r="D187" s="329"/>
      <c r="E187" s="329"/>
    </row>
    <row r="188" spans="1:5" ht="11.4" customHeight="1">
      <c r="A188" s="267" t="s">
        <v>324</v>
      </c>
      <c r="B188" s="266" t="s">
        <v>256</v>
      </c>
      <c r="C188" s="280">
        <v>137438</v>
      </c>
      <c r="D188" s="269"/>
      <c r="E188" s="269"/>
    </row>
    <row r="189" spans="1:5" ht="11.4" customHeight="1">
      <c r="A189" s="267" t="s">
        <v>325</v>
      </c>
      <c r="B189" s="266" t="s">
        <v>256</v>
      </c>
      <c r="C189" s="280"/>
      <c r="D189" s="269"/>
      <c r="E189" s="269"/>
    </row>
    <row r="190" spans="1:5" ht="11.4" customHeight="1">
      <c r="A190" s="267" t="s">
        <v>203</v>
      </c>
      <c r="B190" s="269"/>
      <c r="C190" s="282"/>
      <c r="D190" s="269">
        <v>137438</v>
      </c>
      <c r="E190" s="269"/>
    </row>
    <row r="191" spans="1:5" ht="11.4" customHeight="1">
      <c r="A191" s="267"/>
      <c r="B191" s="269"/>
      <c r="C191" s="282"/>
      <c r="D191" s="269"/>
      <c r="E191" s="269"/>
    </row>
    <row r="192" spans="1:5" ht="18" customHeight="1">
      <c r="A192" s="299" t="s">
        <v>326</v>
      </c>
      <c r="B192" s="299"/>
      <c r="C192" s="299"/>
      <c r="D192" s="299"/>
      <c r="E192" s="299"/>
    </row>
    <row r="193" spans="1:8" ht="12.6" customHeight="1">
      <c r="A193" s="298" t="s">
        <v>327</v>
      </c>
      <c r="B193" s="299"/>
      <c r="C193" s="299"/>
      <c r="D193" s="299"/>
      <c r="E193" s="299"/>
      <c r="F193" s="263"/>
      <c r="G193" s="263"/>
      <c r="H193" s="263"/>
    </row>
    <row r="194" spans="1:8" ht="12.6" customHeight="1">
      <c r="A194" s="265"/>
      <c r="B194" s="264" t="s">
        <v>328</v>
      </c>
      <c r="C194" s="276" t="s">
        <v>329</v>
      </c>
      <c r="D194" s="264" t="s">
        <v>330</v>
      </c>
      <c r="E194" s="264" t="s">
        <v>331</v>
      </c>
      <c r="F194" s="263"/>
      <c r="G194" s="263"/>
      <c r="H194" s="263"/>
    </row>
    <row r="195" spans="1:8" ht="12.6" customHeight="1">
      <c r="A195" s="267" t="s">
        <v>332</v>
      </c>
      <c r="B195" s="268">
        <v>472509</v>
      </c>
      <c r="C195" s="280"/>
      <c r="D195" s="268"/>
      <c r="E195" s="269">
        <v>472509</v>
      </c>
      <c r="F195" s="263"/>
      <c r="G195" s="263"/>
      <c r="H195" s="263"/>
    </row>
    <row r="196" spans="1:8" ht="12.6" customHeight="1">
      <c r="A196" s="267" t="s">
        <v>333</v>
      </c>
      <c r="B196" s="268">
        <v>160430</v>
      </c>
      <c r="C196" s="280"/>
      <c r="D196" s="268"/>
      <c r="E196" s="269">
        <v>160430</v>
      </c>
      <c r="F196" s="263"/>
      <c r="G196" s="263"/>
      <c r="H196" s="263"/>
    </row>
    <row r="197" spans="1:8" ht="12.6" customHeight="1">
      <c r="A197" s="267" t="s">
        <v>334</v>
      </c>
      <c r="B197" s="268">
        <v>13267774</v>
      </c>
      <c r="C197" s="280"/>
      <c r="D197" s="268"/>
      <c r="E197" s="269">
        <v>13267774</v>
      </c>
      <c r="F197" s="263"/>
      <c r="G197" s="263"/>
      <c r="H197" s="263"/>
    </row>
    <row r="198" spans="1:8" ht="12.6" customHeight="1">
      <c r="A198" s="267" t="s">
        <v>335</v>
      </c>
      <c r="B198" s="268"/>
      <c r="C198" s="280">
        <v>124094</v>
      </c>
      <c r="D198" s="268"/>
      <c r="E198" s="269">
        <v>124094</v>
      </c>
      <c r="F198" s="263"/>
      <c r="G198" s="263"/>
      <c r="H198" s="263"/>
    </row>
    <row r="199" spans="1:8" ht="12.6" customHeight="1">
      <c r="A199" s="267" t="s">
        <v>336</v>
      </c>
      <c r="B199" s="268">
        <v>1308375</v>
      </c>
      <c r="C199" s="280">
        <v>2263337</v>
      </c>
      <c r="D199" s="268"/>
      <c r="E199" s="269">
        <v>3571712</v>
      </c>
      <c r="F199" s="263"/>
      <c r="G199" s="263"/>
      <c r="H199" s="263"/>
    </row>
    <row r="200" spans="1:8" ht="12.6" customHeight="1">
      <c r="A200" s="267" t="s">
        <v>337</v>
      </c>
      <c r="B200" s="268">
        <v>8029189</v>
      </c>
      <c r="C200" s="280">
        <v>58657</v>
      </c>
      <c r="D200" s="268"/>
      <c r="E200" s="269">
        <v>8087846</v>
      </c>
      <c r="F200" s="263"/>
      <c r="G200" s="263"/>
      <c r="H200" s="263"/>
    </row>
    <row r="201" spans="1:8" ht="12.6" customHeight="1">
      <c r="A201" s="267" t="s">
        <v>338</v>
      </c>
      <c r="B201" s="268"/>
      <c r="C201" s="280">
        <v>66571</v>
      </c>
      <c r="D201" s="268"/>
      <c r="E201" s="269">
        <v>66571</v>
      </c>
      <c r="F201" s="263"/>
      <c r="G201" s="263"/>
      <c r="H201" s="263"/>
    </row>
    <row r="202" spans="1:8" ht="12.6" customHeight="1">
      <c r="A202" s="267" t="s">
        <v>339</v>
      </c>
      <c r="B202" s="268">
        <v>3406</v>
      </c>
      <c r="C202" s="280">
        <v>58657</v>
      </c>
      <c r="D202" s="268"/>
      <c r="E202" s="269">
        <v>62063</v>
      </c>
      <c r="F202" s="263"/>
      <c r="G202" s="263"/>
      <c r="H202" s="263"/>
    </row>
    <row r="203" spans="1:8" ht="12.6" customHeight="1">
      <c r="A203" s="267" t="s">
        <v>340</v>
      </c>
      <c r="B203" s="268"/>
      <c r="C203" s="280"/>
      <c r="D203" s="268"/>
      <c r="E203" s="269">
        <v>0</v>
      </c>
      <c r="F203" s="263"/>
      <c r="G203" s="263"/>
      <c r="H203" s="263"/>
    </row>
    <row r="204" spans="1:8" ht="12.6" customHeight="1">
      <c r="A204" s="267" t="s">
        <v>203</v>
      </c>
      <c r="B204" s="269">
        <v>23241683</v>
      </c>
      <c r="C204" s="282">
        <v>2571316</v>
      </c>
      <c r="D204" s="269">
        <v>0</v>
      </c>
      <c r="E204" s="269">
        <v>25812999</v>
      </c>
      <c r="F204" s="263"/>
      <c r="G204" s="263"/>
      <c r="H204" s="263"/>
    </row>
    <row r="205" spans="1:8" ht="12.6" customHeight="1">
      <c r="A205" s="267"/>
      <c r="B205" s="267"/>
      <c r="C205" s="282"/>
      <c r="D205" s="269"/>
      <c r="E205" s="269"/>
      <c r="F205" s="263"/>
      <c r="G205" s="263"/>
      <c r="H205" s="263"/>
    </row>
    <row r="206" spans="1:8" ht="12.6" customHeight="1">
      <c r="A206" s="298" t="s">
        <v>341</v>
      </c>
      <c r="B206" s="298"/>
      <c r="C206" s="298"/>
      <c r="D206" s="298"/>
      <c r="E206" s="298"/>
      <c r="F206" s="263"/>
      <c r="G206" s="263"/>
      <c r="H206" s="263"/>
    </row>
    <row r="207" spans="1:8" ht="12.6" customHeight="1">
      <c r="A207" s="265"/>
      <c r="B207" s="264" t="s">
        <v>328</v>
      </c>
      <c r="C207" s="276" t="s">
        <v>329</v>
      </c>
      <c r="D207" s="264" t="s">
        <v>330</v>
      </c>
      <c r="E207" s="264" t="s">
        <v>331</v>
      </c>
      <c r="F207" s="263"/>
      <c r="G207" s="263"/>
      <c r="H207" s="331"/>
    </row>
    <row r="208" spans="1:8" ht="12.6" customHeight="1">
      <c r="A208" s="267" t="s">
        <v>332</v>
      </c>
      <c r="B208" s="272"/>
      <c r="C208" s="284"/>
      <c r="D208" s="272"/>
      <c r="E208" s="269"/>
      <c r="F208" s="263"/>
      <c r="G208" s="263"/>
      <c r="H208" s="331"/>
    </row>
    <row r="209" spans="1:8" ht="12.6" customHeight="1">
      <c r="A209" s="267" t="s">
        <v>333</v>
      </c>
      <c r="B209" s="268">
        <v>142289</v>
      </c>
      <c r="C209" s="280">
        <v>6879</v>
      </c>
      <c r="D209" s="268"/>
      <c r="E209" s="269">
        <v>149168</v>
      </c>
      <c r="F209" s="263"/>
      <c r="G209" s="263"/>
      <c r="H209" s="331"/>
    </row>
    <row r="210" spans="1:8" ht="12.6" customHeight="1">
      <c r="A210" s="267" t="s">
        <v>334</v>
      </c>
      <c r="B210" s="268">
        <v>8980404</v>
      </c>
      <c r="C210" s="280">
        <v>463909</v>
      </c>
      <c r="D210" s="268"/>
      <c r="E210" s="269">
        <v>9444313</v>
      </c>
      <c r="F210" s="263"/>
      <c r="G210" s="263"/>
      <c r="H210" s="331"/>
    </row>
    <row r="211" spans="1:8" ht="12.6" customHeight="1">
      <c r="A211" s="267" t="s">
        <v>335</v>
      </c>
      <c r="B211" s="268"/>
      <c r="C211" s="280">
        <v>4913</v>
      </c>
      <c r="D211" s="268"/>
      <c r="E211" s="269">
        <v>4913</v>
      </c>
      <c r="F211" s="263"/>
      <c r="G211" s="263"/>
      <c r="H211" s="331"/>
    </row>
    <row r="212" spans="1:8" ht="12.6" customHeight="1">
      <c r="A212" s="267" t="s">
        <v>336</v>
      </c>
      <c r="B212" s="268">
        <v>1156264</v>
      </c>
      <c r="C212" s="280">
        <v>239787</v>
      </c>
      <c r="D212" s="268"/>
      <c r="E212" s="269">
        <v>1396051</v>
      </c>
      <c r="F212" s="263"/>
      <c r="G212" s="263"/>
      <c r="H212" s="331"/>
    </row>
    <row r="213" spans="1:8" ht="12.6" customHeight="1">
      <c r="A213" s="267" t="s">
        <v>337</v>
      </c>
      <c r="B213" s="268">
        <v>6807702</v>
      </c>
      <c r="C213" s="280">
        <v>466590</v>
      </c>
      <c r="D213" s="268"/>
      <c r="E213" s="269">
        <v>7274292</v>
      </c>
      <c r="F213" s="263"/>
      <c r="G213" s="263"/>
      <c r="H213" s="331"/>
    </row>
    <row r="214" spans="1:8" ht="12.6" customHeight="1">
      <c r="A214" s="267" t="s">
        <v>338</v>
      </c>
      <c r="B214" s="268"/>
      <c r="C214" s="280">
        <v>1159</v>
      </c>
      <c r="D214" s="268"/>
      <c r="E214" s="269">
        <v>1159</v>
      </c>
      <c r="F214" s="263"/>
      <c r="G214" s="263"/>
      <c r="H214" s="331"/>
    </row>
    <row r="215" spans="1:8" ht="12.6" customHeight="1">
      <c r="A215" s="267" t="s">
        <v>339</v>
      </c>
      <c r="B215" s="268">
        <v>3236</v>
      </c>
      <c r="C215" s="280">
        <v>978</v>
      </c>
      <c r="D215" s="268"/>
      <c r="E215" s="269">
        <v>4214</v>
      </c>
      <c r="F215" s="263"/>
      <c r="G215" s="263"/>
      <c r="H215" s="331"/>
    </row>
    <row r="216" spans="1:8" ht="12.6" customHeight="1">
      <c r="A216" s="267" t="s">
        <v>340</v>
      </c>
      <c r="B216" s="268"/>
      <c r="C216" s="280"/>
      <c r="D216" s="268"/>
      <c r="E216" s="269">
        <v>0</v>
      </c>
      <c r="F216" s="263"/>
      <c r="G216" s="263"/>
      <c r="H216" s="331"/>
    </row>
    <row r="217" spans="1:8" ht="12.6" customHeight="1">
      <c r="A217" s="267" t="s">
        <v>203</v>
      </c>
      <c r="B217" s="269">
        <v>17089895</v>
      </c>
      <c r="C217" s="282">
        <v>1184215</v>
      </c>
      <c r="D217" s="269">
        <v>0</v>
      </c>
      <c r="E217" s="269">
        <v>18274110</v>
      </c>
      <c r="F217" s="263"/>
      <c r="G217" s="263"/>
      <c r="H217" s="263"/>
    </row>
    <row r="218" spans="1:8" ht="12.6" customHeight="1">
      <c r="A218" s="267"/>
      <c r="B218" s="269"/>
      <c r="C218" s="282"/>
      <c r="D218" s="269"/>
      <c r="E218" s="269"/>
      <c r="F218" s="263"/>
      <c r="G218" s="263"/>
      <c r="H218" s="263"/>
    </row>
    <row r="219" spans="1:8" ht="21.75" customHeight="1">
      <c r="A219" s="299" t="s">
        <v>342</v>
      </c>
      <c r="B219" s="299"/>
      <c r="C219" s="299"/>
      <c r="D219" s="299"/>
      <c r="E219" s="299"/>
      <c r="F219" s="263"/>
      <c r="G219" s="263"/>
      <c r="H219" s="263"/>
    </row>
    <row r="220" spans="1:8" ht="12.6" customHeight="1">
      <c r="A220" s="299"/>
      <c r="B220" s="422" t="s">
        <v>1255</v>
      </c>
      <c r="C220" s="422"/>
      <c r="D220" s="299"/>
      <c r="E220" s="299"/>
      <c r="F220" s="263"/>
      <c r="G220" s="263"/>
      <c r="H220" s="263"/>
    </row>
    <row r="221" spans="1:8" ht="12.6" customHeight="1">
      <c r="A221" s="341" t="s">
        <v>1255</v>
      </c>
      <c r="B221" s="299"/>
      <c r="C221" s="280">
        <v>1288155</v>
      </c>
      <c r="D221" s="266">
        <v>1288155</v>
      </c>
      <c r="E221" s="299"/>
      <c r="F221" s="263"/>
      <c r="G221" s="263"/>
      <c r="H221" s="263"/>
    </row>
    <row r="222" spans="1:8" ht="12.6" customHeight="1">
      <c r="A222" s="329" t="s">
        <v>343</v>
      </c>
      <c r="B222" s="329"/>
      <c r="C222" s="329"/>
      <c r="D222" s="329"/>
      <c r="E222" s="329"/>
      <c r="F222" s="263"/>
      <c r="G222" s="263"/>
      <c r="H222" s="263"/>
    </row>
    <row r="223" spans="1:8" ht="12.6" customHeight="1">
      <c r="A223" s="267" t="s">
        <v>344</v>
      </c>
      <c r="B223" s="266" t="s">
        <v>256</v>
      </c>
      <c r="C223" s="280">
        <v>13449393</v>
      </c>
      <c r="D223" s="269"/>
      <c r="E223" s="269"/>
      <c r="F223" s="263"/>
      <c r="G223" s="263"/>
      <c r="H223" s="263"/>
    </row>
    <row r="224" spans="1:8" ht="12.6" customHeight="1">
      <c r="A224" s="267" t="s">
        <v>345</v>
      </c>
      <c r="B224" s="266" t="s">
        <v>256</v>
      </c>
      <c r="C224" s="280">
        <v>4828633</v>
      </c>
      <c r="D224" s="269"/>
      <c r="E224" s="269"/>
      <c r="F224" s="263"/>
      <c r="G224" s="263"/>
      <c r="H224" s="263"/>
    </row>
    <row r="225" spans="1:5" ht="12.6" customHeight="1">
      <c r="A225" s="267" t="s">
        <v>346</v>
      </c>
      <c r="B225" s="266" t="s">
        <v>256</v>
      </c>
      <c r="C225" s="280"/>
      <c r="D225" s="269"/>
      <c r="E225" s="269"/>
    </row>
    <row r="226" spans="1:5" ht="12.6" customHeight="1">
      <c r="A226" s="267" t="s">
        <v>347</v>
      </c>
      <c r="B226" s="266" t="s">
        <v>256</v>
      </c>
      <c r="C226" s="280"/>
      <c r="D226" s="269"/>
      <c r="E226" s="269"/>
    </row>
    <row r="227" spans="1:5" ht="12.6" customHeight="1">
      <c r="A227" s="267" t="s">
        <v>348</v>
      </c>
      <c r="B227" s="266" t="s">
        <v>256</v>
      </c>
      <c r="C227" s="280">
        <v>4194817</v>
      </c>
      <c r="D227" s="269"/>
      <c r="E227" s="269"/>
    </row>
    <row r="228" spans="1:5" ht="12.6" customHeight="1">
      <c r="A228" s="267" t="s">
        <v>349</v>
      </c>
      <c r="B228" s="266" t="s">
        <v>256</v>
      </c>
      <c r="C228" s="280"/>
      <c r="D228" s="269"/>
      <c r="E228" s="269"/>
    </row>
    <row r="229" spans="1:5" ht="12.6" customHeight="1">
      <c r="A229" s="267" t="s">
        <v>350</v>
      </c>
      <c r="B229" s="269"/>
      <c r="C229" s="282"/>
      <c r="D229" s="269">
        <v>22472843</v>
      </c>
      <c r="E229" s="269"/>
    </row>
    <row r="230" spans="1:5" ht="12.6" customHeight="1">
      <c r="A230" s="329" t="s">
        <v>351</v>
      </c>
      <c r="B230" s="329"/>
      <c r="C230" s="329"/>
      <c r="D230" s="329"/>
      <c r="E230" s="329"/>
    </row>
    <row r="231" spans="1:5" ht="12.6" customHeight="1">
      <c r="A231" s="265" t="s">
        <v>352</v>
      </c>
      <c r="B231" s="266" t="s">
        <v>256</v>
      </c>
      <c r="C231" s="280"/>
      <c r="D231" s="269"/>
      <c r="E231" s="269"/>
    </row>
    <row r="232" spans="1:5" ht="12.6" customHeight="1">
      <c r="A232" s="265"/>
      <c r="B232" s="266"/>
      <c r="C232" s="282"/>
      <c r="D232" s="269"/>
      <c r="E232" s="269"/>
    </row>
    <row r="233" spans="1:5" ht="12.6" customHeight="1">
      <c r="A233" s="265" t="s">
        <v>353</v>
      </c>
      <c r="B233" s="266" t="s">
        <v>256</v>
      </c>
      <c r="C233" s="280">
        <v>99709</v>
      </c>
      <c r="D233" s="269"/>
      <c r="E233" s="269"/>
    </row>
    <row r="234" spans="1:5" ht="12.6" customHeight="1">
      <c r="A234" s="265" t="s">
        <v>354</v>
      </c>
      <c r="B234" s="266" t="s">
        <v>256</v>
      </c>
      <c r="C234" s="280">
        <v>381142</v>
      </c>
      <c r="D234" s="269"/>
      <c r="E234" s="269"/>
    </row>
    <row r="235" spans="1:5" ht="12.6" customHeight="1">
      <c r="A235" s="267"/>
      <c r="B235" s="269"/>
      <c r="C235" s="282"/>
      <c r="D235" s="269"/>
      <c r="E235" s="269"/>
    </row>
    <row r="236" spans="1:5" ht="12.6" customHeight="1">
      <c r="A236" s="265" t="s">
        <v>355</v>
      </c>
      <c r="B236" s="269"/>
      <c r="C236" s="282"/>
      <c r="D236" s="269">
        <v>480851</v>
      </c>
      <c r="E236" s="269"/>
    </row>
    <row r="237" spans="1:5" ht="12.6" customHeight="1">
      <c r="A237" s="329" t="s">
        <v>356</v>
      </c>
      <c r="B237" s="329"/>
      <c r="C237" s="329"/>
      <c r="D237" s="329"/>
      <c r="E237" s="329"/>
    </row>
    <row r="238" spans="1:5" ht="12.6" customHeight="1">
      <c r="A238" s="267" t="s">
        <v>357</v>
      </c>
      <c r="B238" s="266" t="s">
        <v>256</v>
      </c>
      <c r="C238" s="280">
        <v>1055502</v>
      </c>
      <c r="D238" s="269"/>
      <c r="E238" s="269"/>
    </row>
    <row r="239" spans="1:5" ht="12.6" customHeight="1">
      <c r="A239" s="267" t="s">
        <v>356</v>
      </c>
      <c r="B239" s="266" t="s">
        <v>256</v>
      </c>
      <c r="C239" s="280"/>
      <c r="D239" s="269"/>
      <c r="E239" s="269"/>
    </row>
    <row r="240" spans="1:5" ht="12.6" customHeight="1">
      <c r="A240" s="267" t="s">
        <v>358</v>
      </c>
      <c r="B240" s="269"/>
      <c r="C240" s="282"/>
      <c r="D240" s="269">
        <v>1055502</v>
      </c>
      <c r="E240" s="269"/>
    </row>
    <row r="241" spans="1:5" ht="12.6" customHeight="1">
      <c r="A241" s="267"/>
      <c r="B241" s="269"/>
      <c r="C241" s="282"/>
      <c r="D241" s="269"/>
      <c r="E241" s="269"/>
    </row>
    <row r="242" spans="1:5" ht="12.6" customHeight="1">
      <c r="A242" s="267" t="s">
        <v>359</v>
      </c>
      <c r="B242" s="269"/>
      <c r="C242" s="282"/>
      <c r="D242" s="269">
        <v>25297351</v>
      </c>
      <c r="E242" s="269"/>
    </row>
    <row r="243" spans="1:5" ht="12.6" customHeight="1">
      <c r="A243" s="267"/>
      <c r="B243" s="267"/>
      <c r="C243" s="282"/>
      <c r="D243" s="269"/>
      <c r="E243" s="269"/>
    </row>
    <row r="244" spans="1:5" ht="12.6" customHeight="1">
      <c r="A244" s="267"/>
      <c r="B244" s="267"/>
      <c r="C244" s="282"/>
      <c r="D244" s="269"/>
      <c r="E244" s="269"/>
    </row>
    <row r="245" spans="1:5" ht="12.6" customHeight="1">
      <c r="A245" s="267"/>
      <c r="B245" s="267"/>
      <c r="C245" s="282"/>
      <c r="D245" s="269"/>
      <c r="E245" s="269"/>
    </row>
    <row r="246" spans="1:5" ht="21.75" customHeight="1">
      <c r="A246" s="267"/>
      <c r="B246" s="267"/>
      <c r="C246" s="282"/>
      <c r="D246" s="269"/>
      <c r="E246" s="269"/>
    </row>
    <row r="247" spans="1:5" ht="12.45" customHeight="1">
      <c r="A247" s="267"/>
      <c r="B247" s="267"/>
      <c r="C247" s="282"/>
      <c r="D247" s="269"/>
      <c r="E247" s="269"/>
    </row>
    <row r="248" spans="1:5" ht="11.25" customHeight="1">
      <c r="A248" s="299" t="s">
        <v>360</v>
      </c>
      <c r="B248" s="299"/>
      <c r="C248" s="299"/>
      <c r="D248" s="299"/>
      <c r="E248" s="299"/>
    </row>
    <row r="249" spans="1:5" ht="12.45" customHeight="1">
      <c r="A249" s="329" t="s">
        <v>361</v>
      </c>
      <c r="B249" s="329"/>
      <c r="C249" s="329"/>
      <c r="D249" s="329"/>
      <c r="E249" s="329"/>
    </row>
    <row r="250" spans="1:5" ht="12.45" customHeight="1">
      <c r="A250" s="267" t="s">
        <v>362</v>
      </c>
      <c r="B250" s="266" t="s">
        <v>256</v>
      </c>
      <c r="C250" s="280">
        <v>6310078</v>
      </c>
      <c r="D250" s="269"/>
      <c r="E250" s="269"/>
    </row>
    <row r="251" spans="1:5" ht="12.45" customHeight="1">
      <c r="A251" s="267" t="s">
        <v>363</v>
      </c>
      <c r="B251" s="266" t="s">
        <v>256</v>
      </c>
      <c r="C251" s="280"/>
      <c r="D251" s="269"/>
      <c r="E251" s="269"/>
    </row>
    <row r="252" spans="1:5" ht="12.45" customHeight="1">
      <c r="A252" s="267" t="s">
        <v>364</v>
      </c>
      <c r="B252" s="266" t="s">
        <v>256</v>
      </c>
      <c r="C252" s="280">
        <v>4489785</v>
      </c>
      <c r="D252" s="269"/>
      <c r="E252" s="269"/>
    </row>
    <row r="253" spans="1:5" ht="12.45" customHeight="1">
      <c r="A253" s="267" t="s">
        <v>365</v>
      </c>
      <c r="B253" s="266" t="s">
        <v>256</v>
      </c>
      <c r="C253" s="280"/>
      <c r="D253" s="269"/>
      <c r="E253" s="269"/>
    </row>
    <row r="254" spans="1:5" ht="12.45" customHeight="1">
      <c r="A254" s="267" t="s">
        <v>1241</v>
      </c>
      <c r="B254" s="266" t="s">
        <v>256</v>
      </c>
      <c r="C254" s="280"/>
      <c r="D254" s="269"/>
      <c r="E254" s="269"/>
    </row>
    <row r="255" spans="1:5" ht="12.45" customHeight="1">
      <c r="A255" s="267" t="s">
        <v>366</v>
      </c>
      <c r="B255" s="266" t="s">
        <v>256</v>
      </c>
      <c r="C255" s="280">
        <v>2917</v>
      </c>
      <c r="D255" s="269"/>
      <c r="E255" s="269"/>
    </row>
    <row r="256" spans="1:5" ht="12.45" customHeight="1">
      <c r="A256" s="267" t="s">
        <v>367</v>
      </c>
      <c r="B256" s="266" t="s">
        <v>256</v>
      </c>
      <c r="C256" s="280"/>
      <c r="D256" s="269"/>
      <c r="E256" s="269"/>
    </row>
    <row r="257" spans="1:5" ht="12.45" customHeight="1">
      <c r="A257" s="267" t="s">
        <v>368</v>
      </c>
      <c r="B257" s="266" t="s">
        <v>256</v>
      </c>
      <c r="C257" s="280">
        <v>162220</v>
      </c>
      <c r="D257" s="269"/>
      <c r="E257" s="269"/>
    </row>
    <row r="258" spans="1:5" ht="12.45" customHeight="1">
      <c r="A258" s="267" t="s">
        <v>369</v>
      </c>
      <c r="B258" s="266" t="s">
        <v>256</v>
      </c>
      <c r="C258" s="280">
        <v>205659</v>
      </c>
      <c r="D258" s="269"/>
      <c r="E258" s="269"/>
    </row>
    <row r="259" spans="1:5" ht="12.45" customHeight="1">
      <c r="A259" s="267" t="s">
        <v>370</v>
      </c>
      <c r="B259" s="266" t="s">
        <v>256</v>
      </c>
      <c r="C259" s="280"/>
      <c r="D259" s="269"/>
      <c r="E259" s="269"/>
    </row>
    <row r="260" spans="1:5" ht="11.25" customHeight="1">
      <c r="A260" s="267" t="s">
        <v>371</v>
      </c>
      <c r="B260" s="269"/>
      <c r="C260" s="282"/>
      <c r="D260" s="269">
        <v>11170659</v>
      </c>
      <c r="E260" s="269"/>
    </row>
    <row r="261" spans="1:5" ht="12.45" customHeight="1">
      <c r="A261" s="329" t="s">
        <v>372</v>
      </c>
      <c r="B261" s="329"/>
      <c r="C261" s="329"/>
      <c r="D261" s="329"/>
      <c r="E261" s="329"/>
    </row>
    <row r="262" spans="1:5" ht="12.45" customHeight="1">
      <c r="A262" s="267" t="s">
        <v>362</v>
      </c>
      <c r="B262" s="266" t="s">
        <v>256</v>
      </c>
      <c r="C262" s="280">
        <v>1292608</v>
      </c>
      <c r="D262" s="269"/>
      <c r="E262" s="269"/>
    </row>
    <row r="263" spans="1:5" ht="12.45" customHeight="1">
      <c r="A263" s="267" t="s">
        <v>363</v>
      </c>
      <c r="B263" s="266" t="s">
        <v>256</v>
      </c>
      <c r="C263" s="280"/>
      <c r="D263" s="269"/>
      <c r="E263" s="269"/>
    </row>
    <row r="264" spans="1:5" ht="12.45" customHeight="1">
      <c r="A264" s="267" t="s">
        <v>373</v>
      </c>
      <c r="B264" s="266" t="s">
        <v>256</v>
      </c>
      <c r="C264" s="280"/>
      <c r="D264" s="269"/>
      <c r="E264" s="269"/>
    </row>
    <row r="265" spans="1:5" ht="11.25" customHeight="1">
      <c r="A265" s="267" t="s">
        <v>374</v>
      </c>
      <c r="B265" s="269"/>
      <c r="C265" s="282"/>
      <c r="D265" s="269">
        <v>1292608</v>
      </c>
      <c r="E265" s="269"/>
    </row>
    <row r="266" spans="1:5" ht="12.45" customHeight="1">
      <c r="A266" s="329" t="s">
        <v>375</v>
      </c>
      <c r="B266" s="329"/>
      <c r="C266" s="329"/>
      <c r="D266" s="329"/>
      <c r="E266" s="329"/>
    </row>
    <row r="267" spans="1:5" ht="12.45" customHeight="1">
      <c r="A267" s="267" t="s">
        <v>332</v>
      </c>
      <c r="B267" s="266" t="s">
        <v>256</v>
      </c>
      <c r="C267" s="280">
        <v>472509</v>
      </c>
      <c r="D267" s="269"/>
      <c r="E267" s="269"/>
    </row>
    <row r="268" spans="1:5" ht="12.45" customHeight="1">
      <c r="A268" s="267" t="s">
        <v>333</v>
      </c>
      <c r="B268" s="266" t="s">
        <v>256</v>
      </c>
      <c r="C268" s="280">
        <v>160430</v>
      </c>
      <c r="D268" s="269"/>
      <c r="E268" s="269"/>
    </row>
    <row r="269" spans="1:5" ht="12.45" customHeight="1">
      <c r="A269" s="267" t="s">
        <v>334</v>
      </c>
      <c r="B269" s="266" t="s">
        <v>256</v>
      </c>
      <c r="C269" s="280">
        <v>13267774</v>
      </c>
      <c r="D269" s="269"/>
      <c r="E269" s="269"/>
    </row>
    <row r="270" spans="1:5" ht="12.45" customHeight="1">
      <c r="A270" s="267" t="s">
        <v>376</v>
      </c>
      <c r="B270" s="266" t="s">
        <v>256</v>
      </c>
      <c r="C270" s="280">
        <v>124094</v>
      </c>
      <c r="D270" s="269"/>
      <c r="E270" s="269"/>
    </row>
    <row r="271" spans="1:5" ht="12.45" customHeight="1">
      <c r="A271" s="267" t="s">
        <v>377</v>
      </c>
      <c r="B271" s="266" t="s">
        <v>256</v>
      </c>
      <c r="C271" s="280">
        <v>3633775</v>
      </c>
      <c r="D271" s="269"/>
      <c r="E271" s="269"/>
    </row>
    <row r="272" spans="1:5" ht="12.45" customHeight="1">
      <c r="A272" s="267" t="s">
        <v>378</v>
      </c>
      <c r="B272" s="266" t="s">
        <v>256</v>
      </c>
      <c r="C272" s="280">
        <v>8092354</v>
      </c>
      <c r="D272" s="269"/>
      <c r="E272" s="269"/>
    </row>
    <row r="273" spans="1:5" ht="12.45" customHeight="1">
      <c r="A273" s="267" t="s">
        <v>339</v>
      </c>
      <c r="B273" s="266" t="s">
        <v>256</v>
      </c>
      <c r="C273" s="280">
        <v>62063</v>
      </c>
      <c r="D273" s="269"/>
      <c r="E273" s="269"/>
    </row>
    <row r="274" spans="1:5" ht="12.45" customHeight="1">
      <c r="A274" s="267" t="s">
        <v>340</v>
      </c>
      <c r="B274" s="266" t="s">
        <v>256</v>
      </c>
      <c r="C274" s="280">
        <v>0</v>
      </c>
      <c r="D274" s="269"/>
      <c r="E274" s="269"/>
    </row>
    <row r="275" spans="1:5" ht="12.6" customHeight="1">
      <c r="A275" s="267" t="s">
        <v>379</v>
      </c>
      <c r="B275" s="269"/>
      <c r="C275" s="282"/>
      <c r="D275" s="269">
        <v>25812999</v>
      </c>
      <c r="E275" s="269"/>
    </row>
    <row r="276" spans="1:5" ht="12.6" customHeight="1">
      <c r="A276" s="267" t="s">
        <v>380</v>
      </c>
      <c r="B276" s="266" t="s">
        <v>256</v>
      </c>
      <c r="C276" s="280">
        <v>18274110</v>
      </c>
      <c r="D276" s="269"/>
      <c r="E276" s="269"/>
    </row>
    <row r="277" spans="1:5" ht="12.6" customHeight="1">
      <c r="A277" s="267" t="s">
        <v>381</v>
      </c>
      <c r="B277" s="269"/>
      <c r="C277" s="282"/>
      <c r="D277" s="269">
        <v>7538889</v>
      </c>
      <c r="E277" s="269"/>
    </row>
    <row r="278" spans="1:5" ht="12.6" customHeight="1">
      <c r="A278" s="329" t="s">
        <v>382</v>
      </c>
      <c r="B278" s="329"/>
      <c r="C278" s="329"/>
      <c r="D278" s="329"/>
      <c r="E278" s="329"/>
    </row>
    <row r="279" spans="1:5" ht="12.6" customHeight="1">
      <c r="A279" s="267" t="s">
        <v>383</v>
      </c>
      <c r="B279" s="266" t="s">
        <v>256</v>
      </c>
      <c r="C279" s="280"/>
      <c r="D279" s="269"/>
      <c r="E279" s="269"/>
    </row>
    <row r="280" spans="1:5" ht="12.6" customHeight="1">
      <c r="A280" s="267" t="s">
        <v>384</v>
      </c>
      <c r="B280" s="266" t="s">
        <v>256</v>
      </c>
      <c r="C280" s="280"/>
      <c r="D280" s="269"/>
      <c r="E280" s="269"/>
    </row>
    <row r="281" spans="1:5" ht="12.6" customHeight="1">
      <c r="A281" s="267" t="s">
        <v>385</v>
      </c>
      <c r="B281" s="266" t="s">
        <v>256</v>
      </c>
      <c r="C281" s="280"/>
      <c r="D281" s="269"/>
      <c r="E281" s="269"/>
    </row>
    <row r="282" spans="1:5" ht="12.6" customHeight="1">
      <c r="A282" s="267" t="s">
        <v>373</v>
      </c>
      <c r="B282" s="266" t="s">
        <v>256</v>
      </c>
      <c r="C282" s="280">
        <v>55192</v>
      </c>
      <c r="D282" s="269"/>
      <c r="E282" s="269"/>
    </row>
    <row r="283" spans="1:5" ht="12.6" customHeight="1">
      <c r="A283" s="267" t="s">
        <v>386</v>
      </c>
      <c r="B283" s="269"/>
      <c r="C283" s="282"/>
      <c r="D283" s="269">
        <v>55192</v>
      </c>
      <c r="E283" s="269"/>
    </row>
    <row r="284" spans="1:5" ht="12.6" customHeight="1">
      <c r="A284" s="267"/>
      <c r="B284" s="269"/>
      <c r="C284" s="282"/>
      <c r="D284" s="269"/>
      <c r="E284" s="269"/>
    </row>
    <row r="285" spans="1:5" ht="12.6" customHeight="1">
      <c r="A285" s="329" t="s">
        <v>387</v>
      </c>
      <c r="B285" s="329"/>
      <c r="C285" s="329"/>
      <c r="D285" s="329"/>
      <c r="E285" s="329"/>
    </row>
    <row r="286" spans="1:5" ht="12.6" customHeight="1">
      <c r="A286" s="267" t="s">
        <v>388</v>
      </c>
      <c r="B286" s="266" t="s">
        <v>256</v>
      </c>
      <c r="C286" s="280"/>
      <c r="D286" s="269"/>
      <c r="E286" s="269"/>
    </row>
    <row r="287" spans="1:5" ht="12.6" customHeight="1">
      <c r="A287" s="267" t="s">
        <v>389</v>
      </c>
      <c r="B287" s="266" t="s">
        <v>256</v>
      </c>
      <c r="C287" s="280"/>
      <c r="D287" s="269"/>
      <c r="E287" s="269"/>
    </row>
    <row r="288" spans="1:5" ht="12.6" customHeight="1">
      <c r="A288" s="267" t="s">
        <v>390</v>
      </c>
      <c r="B288" s="266" t="s">
        <v>256</v>
      </c>
      <c r="C288" s="280"/>
      <c r="D288" s="269"/>
      <c r="E288" s="269"/>
    </row>
    <row r="289" spans="1:5" ht="12.6" customHeight="1">
      <c r="A289" s="267" t="s">
        <v>391</v>
      </c>
      <c r="B289" s="266" t="s">
        <v>256</v>
      </c>
      <c r="C289" s="280"/>
      <c r="D289" s="269"/>
      <c r="E289" s="269"/>
    </row>
    <row r="290" spans="1:5" ht="12.6" customHeight="1">
      <c r="A290" s="267" t="s">
        <v>392</v>
      </c>
      <c r="B290" s="269"/>
      <c r="C290" s="282"/>
      <c r="D290" s="269">
        <v>0</v>
      </c>
      <c r="E290" s="269"/>
    </row>
    <row r="291" spans="1:5" ht="12.6" customHeight="1">
      <c r="A291" s="267"/>
      <c r="B291" s="269"/>
      <c r="C291" s="282"/>
      <c r="D291" s="269"/>
      <c r="E291" s="269"/>
    </row>
    <row r="292" spans="1:5" ht="12.6" customHeight="1">
      <c r="A292" s="267" t="s">
        <v>393</v>
      </c>
      <c r="B292" s="269"/>
      <c r="C292" s="282"/>
      <c r="D292" s="269">
        <v>20057348</v>
      </c>
      <c r="E292" s="269"/>
    </row>
    <row r="293" spans="1:5" ht="12.6" customHeight="1">
      <c r="A293" s="267"/>
      <c r="B293" s="267"/>
      <c r="C293" s="282"/>
      <c r="D293" s="269"/>
      <c r="E293" s="269"/>
    </row>
    <row r="294" spans="1:5" ht="12.6" customHeight="1">
      <c r="A294" s="267"/>
      <c r="B294" s="267"/>
      <c r="C294" s="282"/>
      <c r="D294" s="269"/>
      <c r="E294" s="269"/>
    </row>
    <row r="295" spans="1:5" ht="12.6" customHeight="1">
      <c r="A295" s="267"/>
      <c r="B295" s="267"/>
      <c r="C295" s="282"/>
      <c r="D295" s="269"/>
      <c r="E295" s="269"/>
    </row>
    <row r="296" spans="1:5" ht="12.6" customHeight="1">
      <c r="A296" s="267"/>
      <c r="B296" s="267"/>
      <c r="C296" s="282"/>
      <c r="D296" s="269"/>
      <c r="E296" s="269"/>
    </row>
    <row r="297" spans="1:5" ht="12.6" customHeight="1">
      <c r="A297" s="267"/>
      <c r="B297" s="267"/>
      <c r="C297" s="282"/>
      <c r="D297" s="269"/>
      <c r="E297" s="269"/>
    </row>
    <row r="298" spans="1:5" ht="12.6" customHeight="1">
      <c r="A298" s="267"/>
      <c r="B298" s="267"/>
      <c r="C298" s="282"/>
      <c r="D298" s="269"/>
      <c r="E298" s="269"/>
    </row>
    <row r="299" spans="1:5" ht="12.6" customHeight="1">
      <c r="A299" s="267"/>
      <c r="B299" s="267"/>
      <c r="C299" s="282"/>
      <c r="D299" s="269"/>
      <c r="E299" s="269"/>
    </row>
    <row r="300" spans="1:5" ht="20.25" customHeight="1">
      <c r="A300" s="267"/>
      <c r="B300" s="267"/>
      <c r="C300" s="282"/>
      <c r="D300" s="269"/>
      <c r="E300" s="269"/>
    </row>
    <row r="301" spans="1:5" ht="12.6" customHeight="1">
      <c r="A301" s="267"/>
      <c r="B301" s="267"/>
      <c r="C301" s="282"/>
      <c r="D301" s="269"/>
      <c r="E301" s="269"/>
    </row>
    <row r="302" spans="1:5" ht="14.25" customHeight="1">
      <c r="A302" s="299" t="s">
        <v>394</v>
      </c>
      <c r="B302" s="299"/>
      <c r="C302" s="299"/>
      <c r="D302" s="299"/>
      <c r="E302" s="299"/>
    </row>
    <row r="303" spans="1:5" ht="12.6" customHeight="1">
      <c r="A303" s="329" t="s">
        <v>395</v>
      </c>
      <c r="B303" s="329"/>
      <c r="C303" s="329"/>
      <c r="D303" s="329"/>
      <c r="E303" s="329"/>
    </row>
    <row r="304" spans="1:5" ht="12.6" customHeight="1">
      <c r="A304" s="267" t="s">
        <v>396</v>
      </c>
      <c r="B304" s="266" t="s">
        <v>256</v>
      </c>
      <c r="C304" s="280"/>
      <c r="D304" s="269"/>
      <c r="E304" s="269"/>
    </row>
    <row r="305" spans="1:5" ht="12.6" customHeight="1">
      <c r="A305" s="267" t="s">
        <v>397</v>
      </c>
      <c r="B305" s="266" t="s">
        <v>256</v>
      </c>
      <c r="C305" s="280">
        <v>850376</v>
      </c>
      <c r="D305" s="269"/>
      <c r="E305" s="269"/>
    </row>
    <row r="306" spans="1:5" ht="12.6" customHeight="1">
      <c r="A306" s="267" t="s">
        <v>398</v>
      </c>
      <c r="B306" s="266" t="s">
        <v>256</v>
      </c>
      <c r="C306" s="280">
        <v>2313435</v>
      </c>
      <c r="D306" s="269"/>
      <c r="E306" s="269"/>
    </row>
    <row r="307" spans="1:5" ht="12.6" customHeight="1">
      <c r="A307" s="267" t="s">
        <v>399</v>
      </c>
      <c r="B307" s="266" t="s">
        <v>256</v>
      </c>
      <c r="C307" s="280">
        <v>89411</v>
      </c>
      <c r="D307" s="269"/>
      <c r="E307" s="269"/>
    </row>
    <row r="308" spans="1:5" ht="12.6" customHeight="1">
      <c r="A308" s="267" t="s">
        <v>400</v>
      </c>
      <c r="B308" s="266" t="s">
        <v>256</v>
      </c>
      <c r="C308" s="280"/>
      <c r="D308" s="269"/>
      <c r="E308" s="269"/>
    </row>
    <row r="309" spans="1:5" ht="12.6" customHeight="1">
      <c r="A309" s="267" t="s">
        <v>1242</v>
      </c>
      <c r="B309" s="266" t="s">
        <v>256</v>
      </c>
      <c r="C309" s="280">
        <v>366860</v>
      </c>
      <c r="D309" s="269"/>
      <c r="E309" s="269"/>
    </row>
    <row r="310" spans="1:5" ht="12.6" customHeight="1">
      <c r="A310" s="267" t="s">
        <v>401</v>
      </c>
      <c r="B310" s="266" t="s">
        <v>256</v>
      </c>
      <c r="C310" s="280"/>
      <c r="D310" s="269"/>
      <c r="E310" s="269"/>
    </row>
    <row r="311" spans="1:5" ht="12.6" customHeight="1">
      <c r="A311" s="267" t="s">
        <v>402</v>
      </c>
      <c r="B311" s="266" t="s">
        <v>256</v>
      </c>
      <c r="C311" s="280"/>
      <c r="D311" s="269"/>
      <c r="E311" s="269"/>
    </row>
    <row r="312" spans="1:5" ht="12.6" customHeight="1">
      <c r="A312" s="267" t="s">
        <v>403</v>
      </c>
      <c r="B312" s="266" t="s">
        <v>256</v>
      </c>
      <c r="C312" s="280">
        <v>378208</v>
      </c>
      <c r="D312" s="269"/>
      <c r="E312" s="269"/>
    </row>
    <row r="313" spans="1:5" ht="12.6" customHeight="1">
      <c r="A313" s="267" t="s">
        <v>404</v>
      </c>
      <c r="B313" s="266" t="s">
        <v>256</v>
      </c>
      <c r="C313" s="280">
        <v>886571</v>
      </c>
      <c r="D313" s="269"/>
      <c r="E313" s="269"/>
    </row>
    <row r="314" spans="1:5" ht="12.6" customHeight="1">
      <c r="A314" s="267" t="s">
        <v>405</v>
      </c>
      <c r="B314" s="269"/>
      <c r="C314" s="282"/>
      <c r="D314" s="269">
        <v>4884861</v>
      </c>
      <c r="E314" s="269"/>
    </row>
    <row r="315" spans="1:5" ht="12.6" customHeight="1">
      <c r="A315" s="329" t="s">
        <v>406</v>
      </c>
      <c r="B315" s="329"/>
      <c r="C315" s="329"/>
      <c r="D315" s="329"/>
      <c r="E315" s="329"/>
    </row>
    <row r="316" spans="1:5" ht="12.6" customHeight="1">
      <c r="A316" s="267" t="s">
        <v>407</v>
      </c>
      <c r="B316" s="266" t="s">
        <v>256</v>
      </c>
      <c r="C316" s="280"/>
      <c r="D316" s="269"/>
      <c r="E316" s="269"/>
    </row>
    <row r="317" spans="1:5" ht="12.6" customHeight="1">
      <c r="A317" s="267" t="s">
        <v>408</v>
      </c>
      <c r="B317" s="266" t="s">
        <v>256</v>
      </c>
      <c r="C317" s="280"/>
      <c r="D317" s="269"/>
      <c r="E317" s="269"/>
    </row>
    <row r="318" spans="1:5" ht="12.6" customHeight="1">
      <c r="A318" s="267" t="s">
        <v>409</v>
      </c>
      <c r="B318" s="266" t="s">
        <v>256</v>
      </c>
      <c r="C318" s="280"/>
      <c r="D318" s="269"/>
      <c r="E318" s="269"/>
    </row>
    <row r="319" spans="1:5" ht="12.6" customHeight="1">
      <c r="A319" s="267" t="s">
        <v>410</v>
      </c>
      <c r="B319" s="269"/>
      <c r="C319" s="282"/>
      <c r="D319" s="269">
        <v>0</v>
      </c>
      <c r="E319" s="269"/>
    </row>
    <row r="320" spans="1:5" ht="12.6" customHeight="1">
      <c r="A320" s="329" t="s">
        <v>411</v>
      </c>
      <c r="B320" s="329"/>
      <c r="C320" s="329"/>
      <c r="D320" s="329"/>
      <c r="E320" s="329"/>
    </row>
    <row r="321" spans="1:5" ht="12.6" customHeight="1">
      <c r="A321" s="267" t="s">
        <v>412</v>
      </c>
      <c r="B321" s="266" t="s">
        <v>256</v>
      </c>
      <c r="C321" s="280"/>
      <c r="D321" s="269"/>
      <c r="E321" s="269"/>
    </row>
    <row r="322" spans="1:5" ht="12.6" customHeight="1">
      <c r="A322" s="267" t="s">
        <v>413</v>
      </c>
      <c r="B322" s="266" t="s">
        <v>256</v>
      </c>
      <c r="C322" s="280"/>
      <c r="D322" s="269"/>
      <c r="E322" s="269"/>
    </row>
    <row r="323" spans="1:5" ht="12.6" customHeight="1">
      <c r="A323" s="267" t="s">
        <v>414</v>
      </c>
      <c r="B323" s="266" t="s">
        <v>256</v>
      </c>
      <c r="C323" s="280"/>
      <c r="D323" s="269"/>
      <c r="E323" s="269"/>
    </row>
    <row r="324" spans="1:5" ht="12.6" customHeight="1">
      <c r="A324" s="265" t="s">
        <v>415</v>
      </c>
      <c r="B324" s="266" t="s">
        <v>256</v>
      </c>
      <c r="C324" s="280">
        <v>184598</v>
      </c>
      <c r="D324" s="269"/>
      <c r="E324" s="269"/>
    </row>
    <row r="325" spans="1:5" ht="12.6" customHeight="1">
      <c r="A325" s="267" t="s">
        <v>416</v>
      </c>
      <c r="B325" s="266" t="s">
        <v>256</v>
      </c>
      <c r="C325" s="280">
        <v>4707530</v>
      </c>
      <c r="D325" s="269"/>
      <c r="E325" s="269"/>
    </row>
    <row r="326" spans="1:5" ht="12.6" customHeight="1">
      <c r="A326" s="265" t="s">
        <v>417</v>
      </c>
      <c r="B326" s="266" t="s">
        <v>256</v>
      </c>
      <c r="C326" s="280"/>
      <c r="D326" s="269"/>
      <c r="E326" s="269"/>
    </row>
    <row r="327" spans="1:5" ht="19.5" customHeight="1">
      <c r="A327" s="267" t="s">
        <v>418</v>
      </c>
      <c r="B327" s="266" t="s">
        <v>256</v>
      </c>
      <c r="C327" s="280">
        <v>497826</v>
      </c>
      <c r="D327" s="269"/>
      <c r="E327" s="269"/>
    </row>
    <row r="328" spans="1:5" ht="12.6" customHeight="1">
      <c r="A328" s="267" t="s">
        <v>203</v>
      </c>
      <c r="B328" s="269"/>
      <c r="C328" s="282"/>
      <c r="D328" s="269">
        <v>5389954</v>
      </c>
      <c r="E328" s="269"/>
    </row>
    <row r="329" spans="1:5" ht="12.6" customHeight="1">
      <c r="A329" s="267" t="s">
        <v>419</v>
      </c>
      <c r="B329" s="269"/>
      <c r="C329" s="282"/>
      <c r="D329" s="269">
        <v>886571</v>
      </c>
      <c r="E329" s="269"/>
    </row>
    <row r="330" spans="1:5" ht="12.6" customHeight="1">
      <c r="A330" s="267" t="s">
        <v>420</v>
      </c>
      <c r="B330" s="269"/>
      <c r="C330" s="282"/>
      <c r="D330" s="269">
        <v>4503383</v>
      </c>
      <c r="E330" s="269"/>
    </row>
    <row r="331" spans="1:5" ht="12.6" customHeight="1">
      <c r="A331" s="267"/>
      <c r="B331" s="269"/>
      <c r="C331" s="282"/>
      <c r="D331" s="269"/>
      <c r="E331" s="269"/>
    </row>
    <row r="332" spans="1:5" ht="12.6" customHeight="1">
      <c r="A332" s="267" t="s">
        <v>421</v>
      </c>
      <c r="B332" s="266" t="s">
        <v>256</v>
      </c>
      <c r="C332" s="301">
        <v>10669104</v>
      </c>
      <c r="D332" s="269"/>
      <c r="E332" s="269"/>
    </row>
    <row r="333" spans="1:5" ht="12.6" customHeight="1">
      <c r="A333" s="267"/>
      <c r="B333" s="266"/>
      <c r="C333" s="304"/>
      <c r="D333" s="269"/>
      <c r="E333" s="269"/>
    </row>
    <row r="334" spans="1:5" ht="12.6" customHeight="1">
      <c r="A334" s="267" t="s">
        <v>1142</v>
      </c>
      <c r="B334" s="266" t="s">
        <v>256</v>
      </c>
      <c r="C334" s="301"/>
      <c r="D334" s="269"/>
      <c r="E334" s="269"/>
    </row>
    <row r="335" spans="1:5" ht="12.6" customHeight="1">
      <c r="A335" s="267" t="s">
        <v>1143</v>
      </c>
      <c r="B335" s="266" t="s">
        <v>256</v>
      </c>
      <c r="C335" s="301"/>
      <c r="D335" s="269"/>
      <c r="E335" s="269"/>
    </row>
    <row r="336" spans="1:5" ht="12.6" customHeight="1">
      <c r="A336" s="267" t="s">
        <v>423</v>
      </c>
      <c r="B336" s="266" t="s">
        <v>256</v>
      </c>
      <c r="C336" s="301"/>
      <c r="D336" s="269"/>
      <c r="E336" s="269"/>
    </row>
    <row r="337" spans="1:5" ht="12.6" customHeight="1">
      <c r="A337" s="267" t="s">
        <v>422</v>
      </c>
      <c r="B337" s="266" t="s">
        <v>256</v>
      </c>
      <c r="C337" s="280"/>
      <c r="D337" s="269"/>
      <c r="E337" s="269"/>
    </row>
    <row r="338" spans="1:5" ht="12.6" customHeight="1">
      <c r="A338" s="267" t="s">
        <v>1253</v>
      </c>
      <c r="B338" s="266" t="s">
        <v>256</v>
      </c>
      <c r="C338" s="280"/>
      <c r="D338" s="269"/>
      <c r="E338" s="269"/>
    </row>
    <row r="339" spans="1:5" ht="12.6" customHeight="1">
      <c r="A339" s="267" t="s">
        <v>424</v>
      </c>
      <c r="B339" s="269"/>
      <c r="C339" s="282"/>
      <c r="D339" s="269">
        <v>20057348</v>
      </c>
      <c r="E339" s="269"/>
    </row>
    <row r="340" spans="1:5" ht="12.6" customHeight="1">
      <c r="A340" s="267"/>
      <c r="B340" s="269"/>
      <c r="C340" s="282"/>
      <c r="D340" s="269"/>
      <c r="E340" s="269"/>
    </row>
    <row r="341" spans="1:5" ht="12.6" customHeight="1">
      <c r="A341" s="267" t="s">
        <v>425</v>
      </c>
      <c r="B341" s="269"/>
      <c r="C341" s="282"/>
      <c r="D341" s="269">
        <v>20057348</v>
      </c>
      <c r="E341" s="269"/>
    </row>
    <row r="342" spans="1:5" ht="12.6" customHeight="1">
      <c r="A342" s="267"/>
      <c r="B342" s="267"/>
      <c r="C342" s="282"/>
      <c r="D342" s="269"/>
      <c r="E342" s="269"/>
    </row>
    <row r="343" spans="1:5" ht="12.6" customHeight="1">
      <c r="A343" s="267"/>
      <c r="B343" s="267"/>
      <c r="C343" s="282"/>
      <c r="D343" s="269"/>
      <c r="E343" s="269"/>
    </row>
    <row r="344" spans="1:5" ht="12.6" customHeight="1">
      <c r="A344" s="267"/>
      <c r="B344" s="267"/>
      <c r="C344" s="282"/>
      <c r="D344" s="269"/>
      <c r="E344" s="269"/>
    </row>
    <row r="345" spans="1:5" ht="12.6" customHeight="1">
      <c r="A345" s="267"/>
      <c r="B345" s="267"/>
      <c r="C345" s="282"/>
      <c r="D345" s="269"/>
      <c r="E345" s="269"/>
    </row>
    <row r="346" spans="1:5" ht="12.6" customHeight="1">
      <c r="A346" s="267"/>
      <c r="B346" s="267"/>
      <c r="C346" s="282"/>
      <c r="D346" s="269"/>
      <c r="E346" s="269"/>
    </row>
    <row r="347" spans="1:5" ht="12.6" customHeight="1">
      <c r="A347" s="267"/>
      <c r="B347" s="267"/>
      <c r="C347" s="282"/>
      <c r="D347" s="269"/>
      <c r="E347" s="269"/>
    </row>
    <row r="348" spans="1:5" ht="12.6" customHeight="1">
      <c r="A348" s="267"/>
      <c r="B348" s="267"/>
      <c r="C348" s="282"/>
      <c r="D348" s="269"/>
      <c r="E348" s="269"/>
    </row>
    <row r="349" spans="1:5" ht="12.6" customHeight="1">
      <c r="A349" s="267"/>
      <c r="B349" s="267"/>
      <c r="C349" s="282"/>
      <c r="D349" s="269"/>
      <c r="E349" s="269"/>
    </row>
    <row r="350" spans="1:5" ht="12.6" customHeight="1">
      <c r="A350" s="267"/>
      <c r="B350" s="267"/>
      <c r="C350" s="282"/>
      <c r="D350" s="269"/>
      <c r="E350" s="269"/>
    </row>
    <row r="351" spans="1:5" ht="12.6" customHeight="1">
      <c r="A351" s="267"/>
      <c r="B351" s="267"/>
      <c r="C351" s="282"/>
      <c r="D351" s="269"/>
      <c r="E351" s="269"/>
    </row>
    <row r="352" spans="1:5" ht="12.6" customHeight="1">
      <c r="A352" s="267"/>
      <c r="B352" s="267"/>
      <c r="C352" s="282"/>
      <c r="D352" s="269"/>
      <c r="E352" s="269"/>
    </row>
    <row r="353" spans="1:5" ht="12.6" customHeight="1">
      <c r="A353" s="267"/>
      <c r="B353" s="267"/>
      <c r="C353" s="282"/>
      <c r="D353" s="269"/>
      <c r="E353" s="269"/>
    </row>
    <row r="354" spans="1:5" ht="12.6" customHeight="1">
      <c r="A354" s="267"/>
      <c r="B354" s="267"/>
      <c r="C354" s="282"/>
      <c r="D354" s="269"/>
      <c r="E354" s="269"/>
    </row>
    <row r="355" spans="1:5" ht="20.25" customHeight="1">
      <c r="A355" s="267"/>
      <c r="B355" s="267"/>
      <c r="C355" s="282"/>
      <c r="D355" s="269"/>
      <c r="E355" s="269"/>
    </row>
    <row r="356" spans="1:5" ht="12.6" customHeight="1">
      <c r="A356" s="267"/>
      <c r="B356" s="267"/>
      <c r="C356" s="282"/>
      <c r="D356" s="269"/>
      <c r="E356" s="269"/>
    </row>
    <row r="357" spans="1:5" ht="12.6" customHeight="1">
      <c r="A357" s="299" t="s">
        <v>426</v>
      </c>
      <c r="B357" s="299"/>
      <c r="C357" s="299"/>
      <c r="D357" s="299"/>
      <c r="E357" s="299"/>
    </row>
    <row r="358" spans="1:5" ht="12.6" customHeight="1">
      <c r="A358" s="329" t="s">
        <v>427</v>
      </c>
      <c r="B358" s="329"/>
      <c r="C358" s="329"/>
      <c r="D358" s="329"/>
      <c r="E358" s="329"/>
    </row>
    <row r="359" spans="1:5" ht="12.6" customHeight="1">
      <c r="A359" s="267" t="s">
        <v>428</v>
      </c>
      <c r="B359" s="266" t="s">
        <v>256</v>
      </c>
      <c r="C359" s="280">
        <v>8124248</v>
      </c>
      <c r="D359" s="269"/>
      <c r="E359" s="269"/>
    </row>
    <row r="360" spans="1:5" ht="12.6" customHeight="1">
      <c r="A360" s="267" t="s">
        <v>429</v>
      </c>
      <c r="B360" s="266" t="s">
        <v>256</v>
      </c>
      <c r="C360" s="280">
        <v>39944966</v>
      </c>
      <c r="D360" s="269"/>
      <c r="E360" s="269"/>
    </row>
    <row r="361" spans="1:5" ht="12.6" customHeight="1">
      <c r="A361" s="267" t="s">
        <v>430</v>
      </c>
      <c r="B361" s="269"/>
      <c r="C361" s="282"/>
      <c r="D361" s="269">
        <v>48069214</v>
      </c>
      <c r="E361" s="269"/>
    </row>
    <row r="362" spans="1:5" ht="12.6" customHeight="1">
      <c r="A362" s="329" t="s">
        <v>431</v>
      </c>
      <c r="B362" s="329"/>
      <c r="C362" s="329"/>
      <c r="D362" s="329"/>
      <c r="E362" s="329"/>
    </row>
    <row r="363" spans="1:5" ht="12.6" customHeight="1">
      <c r="A363" s="267" t="s">
        <v>1255</v>
      </c>
      <c r="B363" s="329"/>
      <c r="C363" s="356">
        <v>1288155</v>
      </c>
      <c r="D363" s="269"/>
      <c r="E363" s="329"/>
    </row>
    <row r="364" spans="1:5" ht="12.6" customHeight="1">
      <c r="A364" s="267" t="s">
        <v>432</v>
      </c>
      <c r="B364" s="266" t="s">
        <v>256</v>
      </c>
      <c r="C364" s="280">
        <v>22472843</v>
      </c>
      <c r="D364" s="269"/>
      <c r="E364" s="269"/>
    </row>
    <row r="365" spans="1:5" ht="12.6" customHeight="1">
      <c r="A365" s="267" t="s">
        <v>433</v>
      </c>
      <c r="B365" s="266" t="s">
        <v>256</v>
      </c>
      <c r="C365" s="280">
        <v>480851</v>
      </c>
      <c r="D365" s="269"/>
      <c r="E365" s="269"/>
    </row>
    <row r="366" spans="1:5" ht="12.6" customHeight="1">
      <c r="A366" s="267" t="s">
        <v>434</v>
      </c>
      <c r="B366" s="266" t="s">
        <v>256</v>
      </c>
      <c r="C366" s="280">
        <v>1055502</v>
      </c>
      <c r="D366" s="269"/>
      <c r="E366" s="269"/>
    </row>
    <row r="367" spans="1:5" ht="12.6" customHeight="1">
      <c r="A367" s="267" t="s">
        <v>359</v>
      </c>
      <c r="B367" s="269"/>
      <c r="C367" s="282"/>
      <c r="D367" s="269">
        <v>25297351</v>
      </c>
      <c r="E367" s="269"/>
    </row>
    <row r="368" spans="1:5" ht="12.6" customHeight="1">
      <c r="A368" s="267" t="s">
        <v>435</v>
      </c>
      <c r="B368" s="269"/>
      <c r="C368" s="282"/>
      <c r="D368" s="269">
        <v>22771863</v>
      </c>
      <c r="E368" s="269"/>
    </row>
    <row r="369" spans="1:5" ht="12.6" customHeight="1">
      <c r="A369" s="329" t="s">
        <v>436</v>
      </c>
      <c r="B369" s="329"/>
      <c r="C369" s="329"/>
      <c r="D369" s="329"/>
      <c r="E369" s="329"/>
    </row>
    <row r="370" spans="1:5" ht="12.6" customHeight="1">
      <c r="A370" s="267" t="s">
        <v>437</v>
      </c>
      <c r="B370" s="266" t="s">
        <v>256</v>
      </c>
      <c r="C370" s="280">
        <v>983176</v>
      </c>
      <c r="D370" s="269"/>
      <c r="E370" s="269"/>
    </row>
    <row r="371" spans="1:5" ht="12.6" customHeight="1">
      <c r="A371" s="267" t="s">
        <v>438</v>
      </c>
      <c r="B371" s="266" t="s">
        <v>256</v>
      </c>
      <c r="C371" s="280">
        <v>1832837</v>
      </c>
      <c r="D371" s="269"/>
      <c r="E371" s="269"/>
    </row>
    <row r="372" spans="1:5" ht="12.6" customHeight="1">
      <c r="A372" s="267" t="s">
        <v>439</v>
      </c>
      <c r="B372" s="269"/>
      <c r="C372" s="282"/>
      <c r="D372" s="269">
        <v>2816013</v>
      </c>
      <c r="E372" s="269"/>
    </row>
    <row r="373" spans="1:5" ht="12.6" customHeight="1">
      <c r="A373" s="267" t="s">
        <v>440</v>
      </c>
      <c r="B373" s="269"/>
      <c r="C373" s="282"/>
      <c r="D373" s="269">
        <v>25587876</v>
      </c>
      <c r="E373" s="269"/>
    </row>
    <row r="374" spans="1:5" ht="12.6" customHeight="1">
      <c r="A374" s="267"/>
      <c r="B374" s="269"/>
      <c r="C374" s="282"/>
      <c r="D374" s="269"/>
      <c r="E374" s="269"/>
    </row>
    <row r="375" spans="1:5" ht="12.6" customHeight="1">
      <c r="A375" s="267"/>
      <c r="B375" s="269"/>
      <c r="C375" s="282"/>
      <c r="D375" s="269"/>
      <c r="E375" s="269"/>
    </row>
    <row r="376" spans="1:5" ht="12.6" customHeight="1">
      <c r="A376" s="267"/>
      <c r="B376" s="269"/>
      <c r="C376" s="282"/>
      <c r="D376" s="269"/>
      <c r="E376" s="269"/>
    </row>
    <row r="377" spans="1:5" ht="12.6" customHeight="1">
      <c r="A377" s="329" t="s">
        <v>441</v>
      </c>
      <c r="B377" s="329"/>
      <c r="C377" s="329"/>
      <c r="D377" s="329"/>
      <c r="E377" s="329"/>
    </row>
    <row r="378" spans="1:5" ht="12.6" customHeight="1">
      <c r="A378" s="267" t="s">
        <v>442</v>
      </c>
      <c r="B378" s="266" t="s">
        <v>256</v>
      </c>
      <c r="C378" s="280">
        <v>10451766</v>
      </c>
      <c r="D378" s="269"/>
      <c r="E378" s="269"/>
    </row>
    <row r="379" spans="1:5" ht="12.6" customHeight="1">
      <c r="A379" s="267" t="s">
        <v>3</v>
      </c>
      <c r="B379" s="266" t="s">
        <v>256</v>
      </c>
      <c r="C379" s="280">
        <v>2734831</v>
      </c>
      <c r="D379" s="269"/>
      <c r="E379" s="269"/>
    </row>
    <row r="380" spans="1:5" ht="12.6" customHeight="1">
      <c r="A380" s="267" t="s">
        <v>236</v>
      </c>
      <c r="B380" s="266" t="s">
        <v>256</v>
      </c>
      <c r="C380" s="280">
        <v>2015889</v>
      </c>
      <c r="D380" s="269"/>
      <c r="E380" s="269"/>
    </row>
    <row r="381" spans="1:5" ht="12.6" customHeight="1">
      <c r="A381" s="267" t="s">
        <v>443</v>
      </c>
      <c r="B381" s="266" t="s">
        <v>256</v>
      </c>
      <c r="C381" s="280">
        <v>2782946</v>
      </c>
      <c r="D381" s="269"/>
      <c r="E381" s="269"/>
    </row>
    <row r="382" spans="1:5" ht="12.6" customHeight="1">
      <c r="A382" s="267" t="s">
        <v>444</v>
      </c>
      <c r="B382" s="266" t="s">
        <v>256</v>
      </c>
      <c r="C382" s="280">
        <v>358260</v>
      </c>
      <c r="D382" s="269"/>
      <c r="E382" s="269"/>
    </row>
    <row r="383" spans="1:5" ht="12.6" customHeight="1">
      <c r="A383" s="267" t="s">
        <v>445</v>
      </c>
      <c r="B383" s="266" t="s">
        <v>256</v>
      </c>
      <c r="C383" s="280">
        <v>3215151</v>
      </c>
      <c r="D383" s="269"/>
      <c r="E383" s="269"/>
    </row>
    <row r="384" spans="1:5" ht="12.6" customHeight="1">
      <c r="A384" s="267" t="s">
        <v>6</v>
      </c>
      <c r="B384" s="266" t="s">
        <v>256</v>
      </c>
      <c r="C384" s="280">
        <v>1170611</v>
      </c>
      <c r="D384" s="269"/>
      <c r="E384" s="269"/>
    </row>
    <row r="385" spans="1:6" ht="12.6" customHeight="1">
      <c r="A385" s="267" t="s">
        <v>446</v>
      </c>
      <c r="B385" s="266" t="s">
        <v>256</v>
      </c>
      <c r="C385" s="280">
        <v>38685</v>
      </c>
      <c r="D385" s="269"/>
      <c r="E385" s="269"/>
      <c r="F385" s="263"/>
    </row>
    <row r="386" spans="1:6" ht="12.6" customHeight="1">
      <c r="A386" s="267" t="s">
        <v>447</v>
      </c>
      <c r="B386" s="266" t="s">
        <v>256</v>
      </c>
      <c r="C386" s="280">
        <v>212682</v>
      </c>
      <c r="D386" s="269"/>
      <c r="E386" s="269"/>
      <c r="F386" s="263"/>
    </row>
    <row r="387" spans="1:6" ht="12.6" customHeight="1">
      <c r="A387" s="267" t="s">
        <v>448</v>
      </c>
      <c r="B387" s="266" t="s">
        <v>256</v>
      </c>
      <c r="C387" s="280">
        <v>245185</v>
      </c>
      <c r="D387" s="269"/>
      <c r="E387" s="269"/>
      <c r="F387" s="263"/>
    </row>
    <row r="388" spans="1:6" ht="12.6" customHeight="1">
      <c r="A388" s="267" t="s">
        <v>449</v>
      </c>
      <c r="B388" s="266" t="s">
        <v>256</v>
      </c>
      <c r="C388" s="280">
        <v>206788</v>
      </c>
      <c r="D388" s="269"/>
      <c r="E388" s="269"/>
      <c r="F388" s="263"/>
    </row>
    <row r="389" spans="1:6" ht="12.6" customHeight="1">
      <c r="A389" s="267" t="s">
        <v>451</v>
      </c>
      <c r="B389" s="266" t="s">
        <v>256</v>
      </c>
      <c r="C389" s="280">
        <v>922930</v>
      </c>
      <c r="D389" s="269"/>
      <c r="E389" s="269"/>
      <c r="F389" s="263"/>
    </row>
    <row r="390" spans="1:6" ht="12.6" customHeight="1">
      <c r="A390" s="267" t="s">
        <v>452</v>
      </c>
      <c r="B390" s="269"/>
      <c r="C390" s="282"/>
      <c r="D390" s="269">
        <v>24355724</v>
      </c>
      <c r="E390" s="269"/>
      <c r="F390" s="263"/>
    </row>
    <row r="391" spans="1:6" ht="12.6" customHeight="1">
      <c r="A391" s="267" t="s">
        <v>453</v>
      </c>
      <c r="B391" s="269"/>
      <c r="C391" s="282"/>
      <c r="D391" s="269">
        <v>1232152</v>
      </c>
      <c r="E391" s="269"/>
      <c r="F391" s="263"/>
    </row>
    <row r="392" spans="1:6" ht="12.6" customHeight="1">
      <c r="A392" s="267" t="s">
        <v>454</v>
      </c>
      <c r="B392" s="266" t="s">
        <v>256</v>
      </c>
      <c r="C392" s="280">
        <v>83635</v>
      </c>
      <c r="D392" s="269"/>
      <c r="E392" s="269"/>
      <c r="F392" s="263"/>
    </row>
    <row r="393" spans="1:6" ht="12.6" customHeight="1">
      <c r="A393" s="267" t="s">
        <v>455</v>
      </c>
      <c r="B393" s="269"/>
      <c r="C393" s="282"/>
      <c r="D393" s="286">
        <v>1315787</v>
      </c>
      <c r="E393" s="269"/>
      <c r="F393" s="288"/>
    </row>
    <row r="394" spans="1:6" ht="12.6" customHeight="1">
      <c r="A394" s="267" t="s">
        <v>456</v>
      </c>
      <c r="B394" s="266" t="s">
        <v>256</v>
      </c>
      <c r="C394" s="280"/>
      <c r="D394" s="269"/>
      <c r="E394" s="269"/>
      <c r="F394" s="263"/>
    </row>
    <row r="395" spans="1:6" ht="12.6" customHeight="1">
      <c r="A395" s="267" t="s">
        <v>457</v>
      </c>
      <c r="B395" s="266" t="s">
        <v>256</v>
      </c>
      <c r="C395" s="280"/>
      <c r="D395" s="269"/>
      <c r="E395" s="269"/>
      <c r="F395" s="263"/>
    </row>
    <row r="396" spans="1:6" ht="13.5" customHeight="1">
      <c r="A396" s="267" t="s">
        <v>458</v>
      </c>
      <c r="B396" s="269"/>
      <c r="C396" s="282"/>
      <c r="D396" s="269">
        <v>1315787</v>
      </c>
      <c r="E396" s="269"/>
      <c r="F396" s="263"/>
    </row>
    <row r="397" spans="1:6" ht="12.6" customHeight="1">
      <c r="A397" s="273"/>
      <c r="B397" s="273"/>
      <c r="C397" s="263"/>
      <c r="D397" s="263"/>
      <c r="E397" s="263"/>
      <c r="F397" s="263"/>
    </row>
    <row r="398" spans="1:6" ht="12.6" customHeight="1">
      <c r="A398" s="273"/>
      <c r="B398" s="273"/>
      <c r="C398" s="263"/>
      <c r="D398" s="263"/>
      <c r="E398" s="263"/>
      <c r="F398" s="263"/>
    </row>
    <row r="399" spans="1:6" ht="12" customHeight="1">
      <c r="A399" s="273"/>
      <c r="B399" s="273"/>
      <c r="C399" s="263"/>
      <c r="D399" s="263"/>
      <c r="E399" s="263"/>
      <c r="F399" s="263"/>
    </row>
    <row r="400" spans="1:6" ht="12" customHeight="1">
      <c r="A400" s="273"/>
      <c r="B400" s="273"/>
      <c r="C400" s="263"/>
      <c r="D400" s="263"/>
      <c r="E400" s="263"/>
      <c r="F400" s="263"/>
    </row>
    <row r="401" spans="1:5" ht="12" customHeight="1">
      <c r="A401" s="273"/>
      <c r="B401" s="273"/>
      <c r="C401" s="263"/>
      <c r="D401" s="263"/>
      <c r="E401" s="263"/>
    </row>
    <row r="402" spans="1:5" ht="12" customHeight="1">
      <c r="A402" s="273"/>
      <c r="B402" s="273"/>
      <c r="C402" s="263"/>
      <c r="D402" s="263"/>
      <c r="E402" s="263"/>
    </row>
    <row r="403" spans="1:5" ht="12" customHeight="1">
      <c r="A403" s="273"/>
      <c r="B403" s="273"/>
      <c r="C403" s="263"/>
      <c r="D403" s="263"/>
      <c r="E403" s="263"/>
    </row>
    <row r="404" spans="1:5" ht="12.6" customHeight="1">
      <c r="A404" s="273"/>
      <c r="B404" s="273"/>
      <c r="C404" s="263"/>
      <c r="D404" s="263"/>
      <c r="E404" s="263"/>
    </row>
    <row r="405" spans="1:5" ht="12.6" customHeight="1">
      <c r="A405" s="273"/>
      <c r="B405" s="273"/>
      <c r="C405" s="263"/>
      <c r="D405" s="263"/>
      <c r="E405" s="263"/>
    </row>
    <row r="406" spans="1:5" ht="12.6" customHeight="1">
      <c r="A406" s="273"/>
      <c r="B406" s="273"/>
      <c r="C406" s="263"/>
      <c r="D406" s="263"/>
      <c r="E406" s="263"/>
    </row>
    <row r="407" spans="1:5" ht="12.6" customHeight="1">
      <c r="A407" s="273"/>
      <c r="B407" s="273"/>
      <c r="C407" s="263"/>
      <c r="D407" s="263"/>
      <c r="E407" s="263"/>
    </row>
    <row r="408" spans="1:5" ht="12.6" customHeight="1">
      <c r="A408" s="273"/>
      <c r="B408" s="273"/>
      <c r="C408" s="263"/>
      <c r="D408" s="263"/>
      <c r="E408" s="263"/>
    </row>
    <row r="409" spans="1:5" ht="12.6" customHeight="1">
      <c r="A409" s="273"/>
      <c r="B409" s="273"/>
      <c r="C409" s="263"/>
      <c r="D409" s="263"/>
      <c r="E409" s="263"/>
    </row>
    <row r="410" spans="1:5" ht="12.6" customHeight="1">
      <c r="A410" s="273"/>
      <c r="B410" s="273"/>
      <c r="C410" s="263"/>
      <c r="D410" s="263"/>
      <c r="E410" s="263"/>
    </row>
    <row r="411" spans="1:5" ht="12.6" customHeight="1">
      <c r="A411" s="273"/>
      <c r="B411" s="273"/>
      <c r="C411" s="275" t="s">
        <v>459</v>
      </c>
      <c r="D411" s="273"/>
      <c r="E411" s="332"/>
    </row>
    <row r="412" spans="1:5" ht="12.6" customHeight="1">
      <c r="A412" s="273" t="s">
        <v>1274</v>
      </c>
      <c r="B412" s="273"/>
      <c r="C412" s="273"/>
      <c r="D412" s="273"/>
      <c r="E412" s="332"/>
    </row>
    <row r="413" spans="1:5" ht="12.6" customHeight="1">
      <c r="A413" s="273" t="s">
        <v>460</v>
      </c>
      <c r="B413" s="275" t="s">
        <v>461</v>
      </c>
      <c r="C413" s="275" t="s">
        <v>1243</v>
      </c>
      <c r="D413" s="275" t="s">
        <v>462</v>
      </c>
      <c r="E413" s="263"/>
    </row>
    <row r="414" spans="1:5" ht="12.6" customHeight="1">
      <c r="A414" s="273" t="s">
        <v>463</v>
      </c>
      <c r="B414" s="273">
        <v>1130</v>
      </c>
      <c r="C414" s="285">
        <v>911</v>
      </c>
      <c r="D414" s="273"/>
      <c r="E414" s="263"/>
    </row>
    <row r="415" spans="1:5" ht="12.6" customHeight="1">
      <c r="A415" s="273" t="s">
        <v>464</v>
      </c>
      <c r="B415" s="273">
        <v>1130</v>
      </c>
      <c r="C415" s="273">
        <v>911</v>
      </c>
      <c r="D415" s="285">
        <v>1130</v>
      </c>
      <c r="E415" s="263"/>
    </row>
    <row r="416" spans="1:5" ht="12.6" customHeight="1">
      <c r="A416" s="273"/>
      <c r="B416" s="273"/>
      <c r="C416" s="285"/>
      <c r="D416" s="273"/>
      <c r="E416" s="263"/>
    </row>
    <row r="417" spans="1:7" ht="12.6" customHeight="1">
      <c r="A417" s="273" t="s">
        <v>465</v>
      </c>
      <c r="B417" s="273">
        <v>0</v>
      </c>
      <c r="C417" s="285">
        <v>0</v>
      </c>
      <c r="D417" s="273"/>
      <c r="E417" s="263"/>
      <c r="F417" s="263"/>
      <c r="G417" s="263"/>
    </row>
    <row r="418" spans="1:7" ht="12.6" customHeight="1">
      <c r="A418" s="273" t="s">
        <v>466</v>
      </c>
      <c r="B418" s="273">
        <v>534</v>
      </c>
      <c r="C418" s="273">
        <v>673</v>
      </c>
      <c r="D418" s="273">
        <v>534</v>
      </c>
      <c r="E418" s="263"/>
      <c r="F418" s="263"/>
      <c r="G418" s="263"/>
    </row>
    <row r="419" spans="1:7" ht="12.6" customHeight="1">
      <c r="A419" s="273"/>
      <c r="B419" s="273"/>
      <c r="C419" s="285"/>
      <c r="D419" s="273"/>
      <c r="E419" s="263"/>
      <c r="F419" s="263"/>
      <c r="G419" s="263"/>
    </row>
    <row r="420" spans="1:7" ht="12.6" customHeight="1">
      <c r="A420" s="273" t="s">
        <v>467</v>
      </c>
      <c r="B420" s="273">
        <v>0</v>
      </c>
      <c r="C420" s="273">
        <v>0</v>
      </c>
      <c r="D420" s="273"/>
      <c r="E420" s="263"/>
      <c r="F420" s="263"/>
      <c r="G420" s="263"/>
    </row>
    <row r="421" spans="1:7" ht="12.6" customHeight="1">
      <c r="A421" s="273" t="s">
        <v>468</v>
      </c>
      <c r="B421" s="273">
        <v>0</v>
      </c>
      <c r="C421" s="273">
        <v>0</v>
      </c>
      <c r="D421" s="273">
        <v>0</v>
      </c>
      <c r="E421" s="263"/>
      <c r="F421" s="263"/>
      <c r="G421" s="263"/>
    </row>
    <row r="422" spans="1:7" ht="12.6" customHeight="1">
      <c r="A422" s="297"/>
      <c r="B422" s="297"/>
      <c r="C422" s="275"/>
      <c r="D422" s="273"/>
      <c r="E422" s="263"/>
      <c r="F422" s="263"/>
      <c r="G422" s="263"/>
    </row>
    <row r="423" spans="1:7" ht="12.6" customHeight="1">
      <c r="A423" s="274" t="s">
        <v>469</v>
      </c>
      <c r="B423" s="274">
        <v>0</v>
      </c>
      <c r="C423" s="263"/>
      <c r="D423" s="263"/>
      <c r="E423" s="263"/>
      <c r="F423" s="263"/>
      <c r="G423" s="263"/>
    </row>
    <row r="424" spans="1:7" ht="12.6" customHeight="1">
      <c r="A424" s="273" t="s">
        <v>1244</v>
      </c>
      <c r="B424" s="273">
        <v>0</v>
      </c>
      <c r="C424" s="263"/>
      <c r="D424" s="273">
        <v>0</v>
      </c>
      <c r="E424" s="263"/>
      <c r="F424" s="263"/>
      <c r="G424" s="263"/>
    </row>
    <row r="425" spans="1:7" ht="12.6" customHeight="1">
      <c r="A425" s="297"/>
      <c r="B425" s="297"/>
      <c r="C425" s="297"/>
      <c r="D425" s="297"/>
      <c r="E425" s="263"/>
      <c r="F425" s="297"/>
      <c r="G425" s="297"/>
    </row>
    <row r="426" spans="1:7" ht="12.6" customHeight="1">
      <c r="A426" s="273" t="s">
        <v>470</v>
      </c>
      <c r="B426" s="275" t="s">
        <v>471</v>
      </c>
      <c r="C426" s="275" t="s">
        <v>462</v>
      </c>
      <c r="D426" s="275" t="s">
        <v>472</v>
      </c>
      <c r="E426" s="263"/>
      <c r="F426" s="263"/>
      <c r="G426" s="263"/>
    </row>
    <row r="427" spans="1:7" ht="12.6" customHeight="1">
      <c r="A427" s="273" t="s">
        <v>473</v>
      </c>
      <c r="B427" s="273">
        <v>10451766</v>
      </c>
      <c r="C427" s="273">
        <v>10451766</v>
      </c>
      <c r="D427" s="273"/>
      <c r="E427" s="263"/>
      <c r="F427" s="263"/>
      <c r="G427" s="263"/>
    </row>
    <row r="428" spans="1:7" ht="12.6" customHeight="1">
      <c r="A428" s="273" t="s">
        <v>3</v>
      </c>
      <c r="B428" s="273">
        <v>2734831</v>
      </c>
      <c r="C428" s="273">
        <v>2980017</v>
      </c>
      <c r="D428" s="273">
        <v>2980016</v>
      </c>
      <c r="E428" s="263"/>
      <c r="F428" s="263"/>
      <c r="G428" s="263"/>
    </row>
    <row r="429" spans="1:7" ht="12.6" customHeight="1">
      <c r="A429" s="273" t="s">
        <v>236</v>
      </c>
      <c r="B429" s="273">
        <v>2015889</v>
      </c>
      <c r="C429" s="273">
        <v>2015889</v>
      </c>
      <c r="D429" s="273"/>
      <c r="E429" s="263"/>
      <c r="F429" s="263"/>
      <c r="G429" s="263"/>
    </row>
    <row r="430" spans="1:7" ht="12.6" customHeight="1">
      <c r="A430" s="273" t="s">
        <v>237</v>
      </c>
      <c r="B430" s="273">
        <v>2782946</v>
      </c>
      <c r="C430" s="273">
        <v>2782946</v>
      </c>
      <c r="D430" s="273"/>
      <c r="E430" s="263"/>
      <c r="F430" s="263"/>
      <c r="G430" s="263"/>
    </row>
    <row r="431" spans="1:7" ht="12.6" customHeight="1">
      <c r="A431" s="273" t="s">
        <v>444</v>
      </c>
      <c r="B431" s="273">
        <v>358260</v>
      </c>
      <c r="C431" s="273">
        <v>358260</v>
      </c>
      <c r="D431" s="273"/>
      <c r="E431" s="263"/>
      <c r="F431" s="263"/>
      <c r="G431" s="263"/>
    </row>
    <row r="432" spans="1:7" ht="12.6" customHeight="1">
      <c r="A432" s="273" t="s">
        <v>445</v>
      </c>
      <c r="B432" s="273">
        <v>3215151</v>
      </c>
      <c r="C432" s="273">
        <v>3215151</v>
      </c>
      <c r="D432" s="273"/>
      <c r="E432" s="263"/>
      <c r="F432" s="263"/>
      <c r="G432" s="263"/>
    </row>
    <row r="433" spans="1:7" ht="12.6" customHeight="1">
      <c r="A433" s="273" t="s">
        <v>6</v>
      </c>
      <c r="B433" s="273">
        <v>1170611</v>
      </c>
      <c r="C433" s="273">
        <v>1170610</v>
      </c>
      <c r="D433" s="273">
        <v>1184215</v>
      </c>
      <c r="E433" s="263"/>
      <c r="F433" s="263"/>
      <c r="G433" s="263"/>
    </row>
    <row r="434" spans="1:7" ht="12.6" customHeight="1">
      <c r="A434" s="273" t="s">
        <v>474</v>
      </c>
      <c r="B434" s="273">
        <v>38685</v>
      </c>
      <c r="C434" s="273">
        <v>38685</v>
      </c>
      <c r="D434" s="273">
        <v>38685</v>
      </c>
      <c r="E434" s="263"/>
      <c r="F434" s="263"/>
      <c r="G434" s="263"/>
    </row>
    <row r="435" spans="1:7" ht="12.6" customHeight="1">
      <c r="A435" s="273" t="s">
        <v>447</v>
      </c>
      <c r="B435" s="273">
        <v>212682</v>
      </c>
      <c r="C435" s="273"/>
      <c r="D435" s="273">
        <v>212682</v>
      </c>
      <c r="E435" s="263"/>
      <c r="F435" s="263"/>
      <c r="G435" s="263"/>
    </row>
    <row r="436" spans="1:7" ht="12.6" customHeight="1">
      <c r="A436" s="273" t="s">
        <v>475</v>
      </c>
      <c r="B436" s="273">
        <v>245185</v>
      </c>
      <c r="C436" s="273"/>
      <c r="D436" s="273">
        <v>121827</v>
      </c>
      <c r="E436" s="263"/>
      <c r="F436" s="263"/>
      <c r="G436" s="263"/>
    </row>
    <row r="437" spans="1:7" ht="12.6" customHeight="1">
      <c r="A437" s="285" t="s">
        <v>449</v>
      </c>
      <c r="B437" s="285">
        <v>206788</v>
      </c>
      <c r="C437" s="285"/>
      <c r="D437" s="285">
        <v>137438</v>
      </c>
      <c r="E437" s="263"/>
      <c r="F437" s="263"/>
      <c r="G437" s="263"/>
    </row>
    <row r="438" spans="1:7" ht="12.6" customHeight="1">
      <c r="A438" s="285" t="s">
        <v>476</v>
      </c>
      <c r="B438" s="285">
        <v>664655</v>
      </c>
      <c r="C438" s="285">
        <v>471947</v>
      </c>
      <c r="D438" s="285">
        <v>471947</v>
      </c>
      <c r="E438" s="263"/>
      <c r="F438" s="263"/>
      <c r="G438" s="263"/>
    </row>
    <row r="439" spans="1:7" ht="12.6" customHeight="1">
      <c r="A439" s="273" t="s">
        <v>451</v>
      </c>
      <c r="B439" s="285">
        <v>922930</v>
      </c>
      <c r="C439" s="285">
        <v>801103</v>
      </c>
      <c r="D439" s="273"/>
      <c r="E439" s="263"/>
      <c r="F439" s="263"/>
      <c r="G439" s="263"/>
    </row>
    <row r="440" spans="1:7" ht="12.6" customHeight="1">
      <c r="A440" s="273" t="s">
        <v>477</v>
      </c>
      <c r="B440" s="285">
        <v>1587585</v>
      </c>
      <c r="C440" s="285">
        <v>1273050</v>
      </c>
      <c r="D440" s="273"/>
      <c r="E440" s="263"/>
      <c r="F440" s="263"/>
      <c r="G440" s="263"/>
    </row>
    <row r="441" spans="1:7" ht="12.6" customHeight="1">
      <c r="A441" s="273" t="s">
        <v>478</v>
      </c>
      <c r="B441" s="273">
        <v>24355724</v>
      </c>
      <c r="C441" s="273">
        <v>24286374</v>
      </c>
      <c r="D441" s="273"/>
      <c r="E441" s="263"/>
      <c r="F441" s="263"/>
      <c r="G441" s="263"/>
    </row>
    <row r="442" spans="1:7" ht="12.6" customHeight="1">
      <c r="A442" s="297"/>
      <c r="B442" s="297"/>
      <c r="C442" s="297"/>
      <c r="D442" s="297"/>
      <c r="E442" s="263"/>
      <c r="F442" s="297"/>
      <c r="G442" s="297"/>
    </row>
    <row r="443" spans="1:7" ht="12.6" customHeight="1">
      <c r="A443" s="273" t="s">
        <v>479</v>
      </c>
      <c r="B443" s="275" t="s">
        <v>480</v>
      </c>
      <c r="C443" s="275" t="s">
        <v>471</v>
      </c>
      <c r="D443" s="273"/>
      <c r="E443" s="263"/>
      <c r="F443" s="263"/>
      <c r="G443" s="263"/>
    </row>
    <row r="444" spans="1:7" ht="12.6" customHeight="1">
      <c r="A444" s="273" t="s">
        <v>1257</v>
      </c>
      <c r="B444" s="273">
        <v>1288155</v>
      </c>
      <c r="C444" s="273">
        <v>1288155</v>
      </c>
      <c r="D444" s="273"/>
      <c r="E444" s="263"/>
      <c r="F444" s="263"/>
      <c r="G444" s="263"/>
    </row>
    <row r="445" spans="1:7" ht="12.6" customHeight="1">
      <c r="A445" s="273" t="s">
        <v>343</v>
      </c>
      <c r="B445" s="273">
        <v>22472843</v>
      </c>
      <c r="C445" s="273">
        <v>22472843</v>
      </c>
      <c r="D445" s="273"/>
      <c r="E445" s="263"/>
      <c r="F445" s="263"/>
      <c r="G445" s="263"/>
    </row>
    <row r="446" spans="1:7" ht="12.6" customHeight="1">
      <c r="A446" s="273" t="s">
        <v>351</v>
      </c>
      <c r="B446" s="273">
        <v>480851</v>
      </c>
      <c r="C446" s="273">
        <v>480851</v>
      </c>
      <c r="D446" s="273"/>
      <c r="E446" s="263"/>
      <c r="F446" s="263"/>
      <c r="G446" s="263"/>
    </row>
    <row r="447" spans="1:7" ht="12.6" customHeight="1">
      <c r="A447" s="273" t="s">
        <v>356</v>
      </c>
      <c r="B447" s="273">
        <v>1055502</v>
      </c>
      <c r="C447" s="273">
        <v>1055502</v>
      </c>
      <c r="D447" s="273"/>
      <c r="E447" s="263"/>
      <c r="F447" s="263"/>
      <c r="G447" s="263"/>
    </row>
    <row r="448" spans="1:7" ht="12.6" customHeight="1">
      <c r="A448" s="273" t="s">
        <v>358</v>
      </c>
      <c r="B448" s="273">
        <v>25297351</v>
      </c>
      <c r="C448" s="273">
        <v>25297351</v>
      </c>
      <c r="D448" s="273"/>
      <c r="E448" s="263"/>
      <c r="F448" s="263"/>
      <c r="G448" s="263"/>
    </row>
    <row r="449" spans="1:7" ht="12.6" customHeight="1">
      <c r="A449" s="297"/>
      <c r="B449" s="297"/>
      <c r="C449" s="297"/>
      <c r="D449" s="297"/>
      <c r="E449" s="263"/>
      <c r="F449" s="297"/>
      <c r="G449" s="297"/>
    </row>
    <row r="450" spans="1:7" ht="12.6" customHeight="1">
      <c r="A450" s="274" t="s">
        <v>481</v>
      </c>
      <c r="B450" s="275" t="s">
        <v>482</v>
      </c>
      <c r="C450" s="297"/>
      <c r="D450" s="297"/>
      <c r="E450" s="263"/>
      <c r="F450" s="297"/>
      <c r="G450" s="297"/>
    </row>
    <row r="451" spans="1:7" ht="12.6" customHeight="1">
      <c r="A451" s="263"/>
      <c r="B451" s="275" t="s">
        <v>483</v>
      </c>
      <c r="C451" s="263"/>
      <c r="D451" s="263"/>
      <c r="E451" s="263"/>
      <c r="F451" s="263"/>
      <c r="G451" s="263"/>
    </row>
    <row r="452" spans="1:7" ht="12.6" customHeight="1">
      <c r="A452" s="263"/>
      <c r="B452" s="275" t="s">
        <v>472</v>
      </c>
      <c r="C452" s="263"/>
      <c r="D452" s="263"/>
      <c r="E452" s="263"/>
      <c r="F452" s="263"/>
      <c r="G452" s="263"/>
    </row>
    <row r="453" spans="1:7" ht="12.6" customHeight="1">
      <c r="A453" s="290" t="s">
        <v>484</v>
      </c>
      <c r="B453" s="274">
        <v>0</v>
      </c>
      <c r="C453" s="263"/>
      <c r="D453" s="263"/>
      <c r="E453" s="263"/>
      <c r="F453" s="263"/>
      <c r="G453" s="263"/>
    </row>
    <row r="454" spans="1:7" ht="12.6" customHeight="1">
      <c r="A454" s="273" t="s">
        <v>168</v>
      </c>
      <c r="B454" s="273">
        <v>99709</v>
      </c>
      <c r="C454" s="273"/>
      <c r="D454" s="273"/>
      <c r="E454" s="263"/>
      <c r="F454" s="263"/>
      <c r="G454" s="263"/>
    </row>
    <row r="455" spans="1:7" ht="12.6" customHeight="1">
      <c r="A455" s="273" t="s">
        <v>131</v>
      </c>
      <c r="B455" s="273">
        <v>381142</v>
      </c>
      <c r="C455" s="273"/>
      <c r="D455" s="273"/>
      <c r="E455" s="263"/>
      <c r="F455" s="263"/>
      <c r="G455" s="263"/>
    </row>
    <row r="456" spans="1:7" ht="12.6" customHeight="1">
      <c r="A456" s="297"/>
      <c r="B456" s="297"/>
      <c r="C456" s="297"/>
      <c r="D456" s="297"/>
      <c r="E456" s="263"/>
      <c r="F456" s="297"/>
      <c r="G456" s="297"/>
    </row>
    <row r="457" spans="1:7" ht="12.6" customHeight="1">
      <c r="A457" s="273" t="s">
        <v>485</v>
      </c>
      <c r="B457" s="275" t="s">
        <v>471</v>
      </c>
      <c r="C457" s="275" t="s">
        <v>486</v>
      </c>
      <c r="D457" s="273"/>
      <c r="E457" s="263"/>
      <c r="F457" s="263"/>
      <c r="G457" s="263"/>
    </row>
    <row r="458" spans="1:7" ht="12.6" customHeight="1">
      <c r="A458" s="273" t="s">
        <v>487</v>
      </c>
      <c r="B458" s="285">
        <v>983176</v>
      </c>
      <c r="C458" s="285">
        <v>1034180</v>
      </c>
      <c r="D458" s="285"/>
      <c r="E458" s="263"/>
      <c r="F458" s="263"/>
      <c r="G458" s="263"/>
    </row>
    <row r="459" spans="1:7" ht="12.6" customHeight="1">
      <c r="A459" s="273" t="s">
        <v>244</v>
      </c>
      <c r="B459" s="285">
        <v>1832837</v>
      </c>
      <c r="C459" s="285">
        <v>1832837</v>
      </c>
      <c r="D459" s="285"/>
      <c r="E459" s="263"/>
      <c r="F459" s="263"/>
      <c r="G459" s="263"/>
    </row>
    <row r="460" spans="1:7" ht="12.6" customHeight="1">
      <c r="A460" s="297"/>
      <c r="B460" s="297"/>
      <c r="C460" s="297"/>
      <c r="D460" s="297"/>
      <c r="E460" s="263"/>
      <c r="F460" s="297"/>
      <c r="G460" s="297"/>
    </row>
    <row r="461" spans="1:7" ht="12.6" customHeight="1">
      <c r="A461" s="273" t="s">
        <v>488</v>
      </c>
      <c r="B461" s="275"/>
      <c r="C461" s="275"/>
      <c r="D461" s="275" t="s">
        <v>1245</v>
      </c>
      <c r="E461" s="263"/>
      <c r="F461" s="263"/>
      <c r="G461" s="263"/>
    </row>
    <row r="462" spans="1:7" ht="12.6" customHeight="1">
      <c r="A462" s="263"/>
      <c r="B462" s="275" t="s">
        <v>471</v>
      </c>
      <c r="C462" s="275" t="s">
        <v>486</v>
      </c>
      <c r="D462" s="275" t="s">
        <v>490</v>
      </c>
      <c r="E462" s="263"/>
      <c r="F462" s="263"/>
      <c r="G462" s="263"/>
    </row>
    <row r="463" spans="1:7" ht="12.6" customHeight="1">
      <c r="A463" s="273" t="s">
        <v>245</v>
      </c>
      <c r="B463" s="285">
        <v>8124248</v>
      </c>
      <c r="C463" s="285">
        <v>8124248</v>
      </c>
      <c r="D463" s="285">
        <v>8124248</v>
      </c>
      <c r="E463" s="263"/>
      <c r="F463" s="263"/>
      <c r="G463" s="263"/>
    </row>
    <row r="464" spans="1:7" ht="12.6" customHeight="1">
      <c r="A464" s="273" t="s">
        <v>246</v>
      </c>
      <c r="B464" s="285">
        <v>39944966</v>
      </c>
      <c r="C464" s="285">
        <v>39944966</v>
      </c>
      <c r="D464" s="285">
        <v>39944966</v>
      </c>
      <c r="E464" s="263"/>
      <c r="F464" s="263"/>
      <c r="G464" s="263"/>
    </row>
    <row r="465" spans="1:7" ht="12.6" customHeight="1">
      <c r="A465" s="273" t="s">
        <v>247</v>
      </c>
      <c r="B465" s="285">
        <v>48069214</v>
      </c>
      <c r="C465" s="285">
        <v>48069214</v>
      </c>
      <c r="D465" s="285">
        <v>48069214</v>
      </c>
      <c r="E465" s="263"/>
      <c r="F465" s="263"/>
      <c r="G465" s="263"/>
    </row>
    <row r="466" spans="1:7" ht="12.6" customHeight="1">
      <c r="A466" s="297"/>
      <c r="B466" s="297"/>
      <c r="C466" s="297"/>
      <c r="D466" s="297"/>
      <c r="E466" s="263"/>
      <c r="F466" s="297"/>
      <c r="G466" s="297"/>
    </row>
    <row r="467" spans="1:7" ht="12.6" customHeight="1">
      <c r="A467" s="273" t="s">
        <v>491</v>
      </c>
      <c r="B467" s="275" t="s">
        <v>492</v>
      </c>
      <c r="C467" s="275" t="s">
        <v>493</v>
      </c>
      <c r="D467" s="273"/>
      <c r="E467" s="263"/>
      <c r="F467" s="263"/>
      <c r="G467" s="263"/>
    </row>
    <row r="468" spans="1:7" ht="12.6" customHeight="1">
      <c r="A468" s="273" t="s">
        <v>332</v>
      </c>
      <c r="B468" s="273">
        <v>472509</v>
      </c>
      <c r="C468" s="273">
        <v>472509</v>
      </c>
      <c r="D468" s="273"/>
      <c r="E468" s="263"/>
      <c r="F468" s="263"/>
      <c r="G468" s="263"/>
    </row>
    <row r="469" spans="1:7" ht="12.6" customHeight="1">
      <c r="A469" s="273" t="s">
        <v>333</v>
      </c>
      <c r="B469" s="273">
        <v>160430</v>
      </c>
      <c r="C469" s="273">
        <v>160430</v>
      </c>
      <c r="D469" s="273"/>
      <c r="E469" s="263"/>
      <c r="F469" s="263"/>
      <c r="G469" s="263"/>
    </row>
    <row r="470" spans="1:7" ht="12.6" customHeight="1">
      <c r="A470" s="273" t="s">
        <v>334</v>
      </c>
      <c r="B470" s="273">
        <v>13267774</v>
      </c>
      <c r="C470" s="273">
        <v>13267774</v>
      </c>
      <c r="D470" s="273"/>
      <c r="E470" s="263"/>
      <c r="F470" s="263"/>
      <c r="G470" s="263"/>
    </row>
    <row r="471" spans="1:7" ht="12.6" customHeight="1">
      <c r="A471" s="273" t="s">
        <v>494</v>
      </c>
      <c r="B471" s="273">
        <v>124094</v>
      </c>
      <c r="C471" s="273">
        <v>124094</v>
      </c>
      <c r="D471" s="273"/>
      <c r="E471" s="263"/>
      <c r="F471" s="263"/>
      <c r="G471" s="263"/>
    </row>
    <row r="472" spans="1:7" ht="12.6" customHeight="1">
      <c r="A472" s="273" t="s">
        <v>377</v>
      </c>
      <c r="B472" s="273">
        <v>3633775</v>
      </c>
      <c r="C472" s="273">
        <v>3571712</v>
      </c>
      <c r="D472" s="273"/>
      <c r="E472" s="263"/>
      <c r="F472" s="263"/>
      <c r="G472" s="263"/>
    </row>
    <row r="473" spans="1:7" ht="12.6" customHeight="1">
      <c r="A473" s="273" t="s">
        <v>495</v>
      </c>
      <c r="B473" s="273">
        <v>8092354</v>
      </c>
      <c r="C473" s="273">
        <v>8154417</v>
      </c>
      <c r="D473" s="273"/>
      <c r="E473" s="263"/>
      <c r="F473" s="263"/>
      <c r="G473" s="263"/>
    </row>
    <row r="474" spans="1:7" ht="12.6" customHeight="1">
      <c r="A474" s="273" t="s">
        <v>339</v>
      </c>
      <c r="B474" s="273">
        <v>62063</v>
      </c>
      <c r="C474" s="273">
        <v>62063</v>
      </c>
      <c r="D474" s="273"/>
      <c r="E474" s="263"/>
      <c r="F474" s="263"/>
      <c r="G474" s="263"/>
    </row>
    <row r="475" spans="1:7" ht="12.6" customHeight="1">
      <c r="A475" s="273" t="s">
        <v>340</v>
      </c>
      <c r="B475" s="273">
        <v>0</v>
      </c>
      <c r="C475" s="273">
        <v>0</v>
      </c>
      <c r="D475" s="273"/>
      <c r="E475" s="263"/>
      <c r="F475" s="263"/>
      <c r="G475" s="263"/>
    </row>
    <row r="476" spans="1:7" ht="12.6" customHeight="1">
      <c r="A476" s="273" t="s">
        <v>203</v>
      </c>
      <c r="B476" s="273">
        <v>25812999</v>
      </c>
      <c r="C476" s="273">
        <v>25812999</v>
      </c>
      <c r="D476" s="273"/>
      <c r="E476" s="263"/>
      <c r="F476" s="263"/>
      <c r="G476" s="263"/>
    </row>
    <row r="477" spans="1:7" ht="12.6" customHeight="1">
      <c r="A477" s="273"/>
      <c r="B477" s="273"/>
      <c r="C477" s="273"/>
      <c r="D477" s="273"/>
      <c r="E477" s="263"/>
      <c r="F477" s="263"/>
      <c r="G477" s="263"/>
    </row>
    <row r="478" spans="1:7" ht="12.6" customHeight="1">
      <c r="A478" s="273" t="s">
        <v>496</v>
      </c>
      <c r="B478" s="273">
        <v>18274110</v>
      </c>
      <c r="C478" s="273">
        <v>18274110</v>
      </c>
      <c r="D478" s="273"/>
      <c r="E478" s="263"/>
      <c r="F478" s="263"/>
      <c r="G478" s="263"/>
    </row>
    <row r="480" spans="1:7" ht="12.6" customHeight="1">
      <c r="A480" s="274" t="s">
        <v>497</v>
      </c>
      <c r="B480" s="263"/>
      <c r="C480" s="263"/>
      <c r="D480" s="263"/>
      <c r="E480" s="263"/>
      <c r="F480" s="263"/>
      <c r="G480" s="263"/>
    </row>
    <row r="481" spans="1:12" ht="12.6" customHeight="1">
      <c r="A481" s="274" t="s">
        <v>498</v>
      </c>
      <c r="B481" s="263"/>
      <c r="C481" s="274">
        <v>20057348</v>
      </c>
      <c r="D481" s="263"/>
      <c r="E481" s="263"/>
      <c r="F481" s="263"/>
      <c r="G481" s="263"/>
      <c r="H481" s="263"/>
      <c r="I481" s="263"/>
      <c r="J481" s="263"/>
      <c r="K481" s="263"/>
      <c r="L481" s="263"/>
    </row>
    <row r="482" spans="1:12" ht="12.6" customHeight="1">
      <c r="A482" s="274" t="s">
        <v>499</v>
      </c>
      <c r="B482" s="263"/>
      <c r="C482" s="274">
        <v>20057348</v>
      </c>
      <c r="D482" s="263"/>
      <c r="E482" s="263"/>
      <c r="F482" s="263"/>
      <c r="G482" s="263"/>
      <c r="H482" s="263"/>
      <c r="I482" s="263"/>
      <c r="J482" s="263"/>
      <c r="K482" s="263"/>
      <c r="L482" s="263"/>
    </row>
    <row r="484" spans="1:12" ht="12.6" customHeight="1">
      <c r="A484" s="197"/>
    </row>
    <row r="485" spans="1:12" ht="12.6" customHeight="1">
      <c r="A485" s="290" t="s">
        <v>500</v>
      </c>
      <c r="B485" s="263"/>
      <c r="C485" s="263"/>
      <c r="D485" s="263"/>
      <c r="E485" s="263"/>
      <c r="F485" s="263"/>
      <c r="G485" s="263"/>
      <c r="H485" s="263"/>
      <c r="I485" s="263"/>
      <c r="J485" s="263"/>
      <c r="K485" s="263"/>
      <c r="L485" s="263"/>
    </row>
    <row r="486" spans="1:12" ht="12.6" customHeight="1">
      <c r="A486" s="290" t="s">
        <v>501</v>
      </c>
      <c r="B486" s="263"/>
      <c r="C486" s="263"/>
      <c r="D486" s="263"/>
      <c r="E486" s="263"/>
      <c r="F486" s="263"/>
      <c r="G486" s="263"/>
      <c r="H486" s="263"/>
      <c r="I486" s="263"/>
      <c r="J486" s="263"/>
      <c r="K486" s="263"/>
      <c r="L486" s="263"/>
    </row>
    <row r="487" spans="1:12" ht="12.6" customHeight="1">
      <c r="A487" s="290" t="s">
        <v>502</v>
      </c>
      <c r="B487" s="263"/>
      <c r="C487" s="263"/>
      <c r="D487" s="263"/>
      <c r="E487" s="263"/>
      <c r="F487" s="263"/>
      <c r="G487" s="263"/>
      <c r="H487" s="263"/>
      <c r="I487" s="263"/>
      <c r="J487" s="263"/>
      <c r="K487" s="263"/>
      <c r="L487" s="263"/>
    </row>
    <row r="488" spans="1:12" ht="12.6" customHeight="1">
      <c r="A488" s="290"/>
      <c r="B488" s="263"/>
      <c r="C488" s="263"/>
      <c r="D488" s="263"/>
      <c r="E488" s="263"/>
      <c r="F488" s="263"/>
      <c r="G488" s="263"/>
      <c r="H488" s="263"/>
      <c r="I488" s="263"/>
      <c r="J488" s="263"/>
      <c r="K488" s="263"/>
      <c r="L488" s="263"/>
    </row>
    <row r="489" spans="1:12" ht="12.6" customHeight="1">
      <c r="A489" s="289" t="s">
        <v>503</v>
      </c>
      <c r="B489" s="263"/>
      <c r="C489" s="263"/>
      <c r="D489" s="263"/>
      <c r="E489" s="263"/>
      <c r="F489" s="263"/>
      <c r="G489" s="263"/>
      <c r="H489" s="263"/>
      <c r="I489" s="263"/>
      <c r="J489" s="263"/>
      <c r="K489" s="263"/>
      <c r="L489" s="263"/>
    </row>
    <row r="490" spans="1:12" ht="12.6" customHeight="1">
      <c r="A490" s="290" t="s">
        <v>504</v>
      </c>
      <c r="B490" s="263"/>
      <c r="C490" s="263"/>
      <c r="D490" s="263"/>
      <c r="E490" s="263"/>
      <c r="F490" s="263"/>
      <c r="G490" s="263"/>
      <c r="H490" s="263"/>
      <c r="I490" s="263"/>
      <c r="J490" s="263"/>
      <c r="K490" s="263"/>
      <c r="L490" s="263"/>
    </row>
    <row r="491" spans="1:12" ht="12.6" customHeight="1">
      <c r="A491" s="290"/>
      <c r="B491" s="263"/>
      <c r="C491" s="263"/>
      <c r="D491" s="263"/>
      <c r="E491" s="263"/>
      <c r="F491" s="263"/>
      <c r="G491" s="263"/>
      <c r="H491" s="263"/>
      <c r="I491" s="263"/>
      <c r="J491" s="263"/>
      <c r="K491" s="263"/>
      <c r="L491" s="263"/>
    </row>
    <row r="492" spans="1:12" ht="12.6" customHeight="1">
      <c r="B492" s="246"/>
      <c r="C492" s="246"/>
      <c r="D492" s="246"/>
      <c r="E492" s="246"/>
      <c r="F492" s="246"/>
      <c r="G492" s="246"/>
      <c r="H492" s="246"/>
      <c r="K492" s="246"/>
      <c r="L492" s="246"/>
    </row>
    <row r="493" spans="1:12" ht="12.6" customHeight="1">
      <c r="A493" s="274" t="s">
        <v>1266</v>
      </c>
      <c r="B493" s="333" t="s">
        <v>1275</v>
      </c>
      <c r="C493" s="333" t="s">
        <v>1276</v>
      </c>
      <c r="D493" s="333" t="s">
        <v>1275</v>
      </c>
      <c r="E493" s="333" t="s">
        <v>1276</v>
      </c>
      <c r="F493" s="333" t="s">
        <v>1275</v>
      </c>
      <c r="G493" s="333" t="s">
        <v>1276</v>
      </c>
      <c r="H493" s="333"/>
      <c r="I493" s="263"/>
      <c r="J493" s="263"/>
      <c r="K493" s="333"/>
      <c r="L493" s="333"/>
    </row>
    <row r="494" spans="1:12" ht="12.6" customHeight="1">
      <c r="A494" s="289"/>
      <c r="B494" s="275" t="s">
        <v>505</v>
      </c>
      <c r="C494" s="275" t="s">
        <v>505</v>
      </c>
      <c r="D494" s="334" t="s">
        <v>506</v>
      </c>
      <c r="E494" s="334" t="s">
        <v>506</v>
      </c>
      <c r="F494" s="333" t="s">
        <v>507</v>
      </c>
      <c r="G494" s="333" t="s">
        <v>507</v>
      </c>
      <c r="H494" s="333" t="s">
        <v>508</v>
      </c>
      <c r="I494" s="263"/>
      <c r="J494" s="263"/>
      <c r="K494" s="333"/>
      <c r="L494" s="333"/>
    </row>
    <row r="495" spans="1:12" ht="12.6" customHeight="1">
      <c r="A495" s="263"/>
      <c r="B495" s="275" t="s">
        <v>303</v>
      </c>
      <c r="C495" s="275" t="s">
        <v>303</v>
      </c>
      <c r="D495" s="275" t="s">
        <v>509</v>
      </c>
      <c r="E495" s="275" t="s">
        <v>509</v>
      </c>
      <c r="F495" s="333" t="s">
        <v>510</v>
      </c>
      <c r="G495" s="333" t="s">
        <v>510</v>
      </c>
      <c r="H495" s="333" t="s">
        <v>511</v>
      </c>
      <c r="I495" s="263"/>
      <c r="J495" s="263"/>
      <c r="K495" s="333"/>
      <c r="L495" s="333"/>
    </row>
    <row r="496" spans="1:12" ht="12.6" customHeight="1">
      <c r="A496" s="274" t="s">
        <v>512</v>
      </c>
      <c r="B496" s="312">
        <v>0</v>
      </c>
      <c r="C496" s="312">
        <v>0</v>
      </c>
      <c r="D496" s="312">
        <v>0</v>
      </c>
      <c r="E496" s="274">
        <v>0</v>
      </c>
      <c r="F496" s="335" t="s">
        <v>1277</v>
      </c>
      <c r="G496" s="336" t="s">
        <v>1277</v>
      </c>
      <c r="H496" s="337" t="s">
        <v>1277</v>
      </c>
      <c r="I496" s="339"/>
      <c r="J496" s="263"/>
      <c r="K496" s="333"/>
      <c r="L496" s="333"/>
    </row>
    <row r="497" spans="1:12" ht="12.6" customHeight="1">
      <c r="A497" s="274" t="s">
        <v>513</v>
      </c>
      <c r="B497" s="312">
        <v>0</v>
      </c>
      <c r="C497" s="312">
        <v>0</v>
      </c>
      <c r="D497" s="312">
        <v>0</v>
      </c>
      <c r="E497" s="274">
        <v>0</v>
      </c>
      <c r="F497" s="335" t="s">
        <v>1277</v>
      </c>
      <c r="G497" s="335" t="s">
        <v>1277</v>
      </c>
      <c r="H497" s="337" t="s">
        <v>1277</v>
      </c>
      <c r="I497" s="339"/>
      <c r="J497" s="263"/>
      <c r="K497" s="333"/>
      <c r="L497" s="333"/>
    </row>
    <row r="498" spans="1:12" ht="12.6" customHeight="1">
      <c r="A498" s="274" t="s">
        <v>514</v>
      </c>
      <c r="B498" s="312">
        <v>2058750</v>
      </c>
      <c r="C498" s="312">
        <v>2075640.986778846</v>
      </c>
      <c r="D498" s="312">
        <v>933</v>
      </c>
      <c r="E498" s="274">
        <v>1130</v>
      </c>
      <c r="F498" s="335">
        <v>2206.5916398713825</v>
      </c>
      <c r="G498" s="335">
        <v>1836.8504307777398</v>
      </c>
      <c r="H498" s="337" t="s">
        <v>1277</v>
      </c>
      <c r="I498" s="339"/>
      <c r="J498" s="263"/>
      <c r="K498" s="333"/>
      <c r="L498" s="333"/>
    </row>
    <row r="499" spans="1:12" ht="12.6" customHeight="1">
      <c r="A499" s="274" t="s">
        <v>515</v>
      </c>
      <c r="B499" s="312">
        <v>0</v>
      </c>
      <c r="C499" s="312">
        <v>0</v>
      </c>
      <c r="D499" s="312">
        <v>0</v>
      </c>
      <c r="E499" s="274">
        <v>0</v>
      </c>
      <c r="F499" s="335" t="s">
        <v>1277</v>
      </c>
      <c r="G499" s="335" t="s">
        <v>1277</v>
      </c>
      <c r="H499" s="337" t="s">
        <v>1277</v>
      </c>
      <c r="I499" s="339"/>
      <c r="J499" s="263"/>
      <c r="K499" s="333"/>
      <c r="L499" s="333"/>
    </row>
    <row r="500" spans="1:12" ht="12.6" customHeight="1">
      <c r="A500" s="274" t="s">
        <v>516</v>
      </c>
      <c r="B500" s="312">
        <v>0</v>
      </c>
      <c r="C500" s="312">
        <v>0</v>
      </c>
      <c r="D500" s="312">
        <v>0</v>
      </c>
      <c r="E500" s="274">
        <v>0</v>
      </c>
      <c r="F500" s="335" t="s">
        <v>1277</v>
      </c>
      <c r="G500" s="335" t="s">
        <v>1277</v>
      </c>
      <c r="H500" s="337" t="s">
        <v>1277</v>
      </c>
      <c r="I500" s="339"/>
      <c r="J500" s="263"/>
      <c r="K500" s="333"/>
      <c r="L500" s="333"/>
    </row>
    <row r="501" spans="1:12" ht="12.6" customHeight="1">
      <c r="A501" s="274" t="s">
        <v>517</v>
      </c>
      <c r="B501" s="312">
        <v>0</v>
      </c>
      <c r="C501" s="312">
        <v>0</v>
      </c>
      <c r="D501" s="312">
        <v>0</v>
      </c>
      <c r="E501" s="274">
        <v>0</v>
      </c>
      <c r="F501" s="335" t="s">
        <v>1277</v>
      </c>
      <c r="G501" s="335" t="s">
        <v>1277</v>
      </c>
      <c r="H501" s="337" t="s">
        <v>1277</v>
      </c>
      <c r="I501" s="339"/>
      <c r="J501" s="263"/>
      <c r="K501" s="333"/>
      <c r="L501" s="333"/>
    </row>
    <row r="502" spans="1:12" ht="12.6" customHeight="1">
      <c r="A502" s="274" t="s">
        <v>518</v>
      </c>
      <c r="B502" s="312">
        <v>0</v>
      </c>
      <c r="C502" s="312">
        <v>0</v>
      </c>
      <c r="D502" s="312">
        <v>0</v>
      </c>
      <c r="E502" s="274">
        <v>0</v>
      </c>
      <c r="F502" s="335" t="s">
        <v>1277</v>
      </c>
      <c r="G502" s="335" t="s">
        <v>1277</v>
      </c>
      <c r="H502" s="337" t="s">
        <v>1277</v>
      </c>
      <c r="I502" s="339"/>
      <c r="J502" s="263"/>
      <c r="K502" s="333"/>
      <c r="L502" s="333"/>
    </row>
    <row r="503" spans="1:12" ht="12.6" customHeight="1">
      <c r="A503" s="274" t="s">
        <v>519</v>
      </c>
      <c r="B503" s="312">
        <v>0</v>
      </c>
      <c r="C503" s="312">
        <v>0</v>
      </c>
      <c r="D503" s="312">
        <v>0</v>
      </c>
      <c r="E503" s="274">
        <v>0</v>
      </c>
      <c r="F503" s="335" t="s">
        <v>1277</v>
      </c>
      <c r="G503" s="335" t="s">
        <v>1277</v>
      </c>
      <c r="H503" s="337" t="s">
        <v>1277</v>
      </c>
      <c r="I503" s="339"/>
      <c r="J503" s="263"/>
      <c r="K503" s="333"/>
      <c r="L503" s="333"/>
    </row>
    <row r="504" spans="1:12" ht="12.6" customHeight="1">
      <c r="A504" s="274" t="s">
        <v>520</v>
      </c>
      <c r="B504" s="312">
        <v>0</v>
      </c>
      <c r="C504" s="312">
        <v>0</v>
      </c>
      <c r="D504" s="312">
        <v>0</v>
      </c>
      <c r="E504" s="274">
        <v>0</v>
      </c>
      <c r="F504" s="335" t="s">
        <v>1277</v>
      </c>
      <c r="G504" s="335" t="s">
        <v>1277</v>
      </c>
      <c r="H504" s="337" t="s">
        <v>1277</v>
      </c>
      <c r="I504" s="339"/>
      <c r="J504" s="263"/>
      <c r="K504" s="333"/>
      <c r="L504" s="333"/>
    </row>
    <row r="505" spans="1:12" ht="12.6" customHeight="1">
      <c r="A505" s="274" t="s">
        <v>521</v>
      </c>
      <c r="B505" s="312">
        <v>1074122</v>
      </c>
      <c r="C505" s="312">
        <v>980878.01322115387</v>
      </c>
      <c r="D505" s="312">
        <v>487</v>
      </c>
      <c r="E505" s="274">
        <v>534</v>
      </c>
      <c r="F505" s="335">
        <v>2205.5893223819303</v>
      </c>
      <c r="G505" s="335">
        <v>1836.8502120246328</v>
      </c>
      <c r="H505" s="337" t="s">
        <v>1277</v>
      </c>
      <c r="I505" s="339"/>
      <c r="J505" s="263"/>
      <c r="K505" s="333"/>
      <c r="L505" s="333"/>
    </row>
    <row r="506" spans="1:12" ht="12.6" customHeight="1">
      <c r="A506" s="274" t="s">
        <v>522</v>
      </c>
      <c r="B506" s="312">
        <v>0</v>
      </c>
      <c r="C506" s="312">
        <v>0</v>
      </c>
      <c r="D506" s="312">
        <v>0</v>
      </c>
      <c r="E506" s="274">
        <v>0</v>
      </c>
      <c r="F506" s="335" t="s">
        <v>1277</v>
      </c>
      <c r="G506" s="335" t="s">
        <v>1277</v>
      </c>
      <c r="H506" s="337" t="s">
        <v>1277</v>
      </c>
      <c r="I506" s="339"/>
      <c r="J506" s="263"/>
      <c r="K506" s="333"/>
      <c r="L506" s="333"/>
    </row>
    <row r="507" spans="1:12" ht="12.6" customHeight="1">
      <c r="A507" s="274" t="s">
        <v>523</v>
      </c>
      <c r="B507" s="312">
        <v>0</v>
      </c>
      <c r="C507" s="312">
        <v>0</v>
      </c>
      <c r="D507" s="312">
        <v>0</v>
      </c>
      <c r="E507" s="274">
        <v>0</v>
      </c>
      <c r="F507" s="335" t="s">
        <v>1277</v>
      </c>
      <c r="G507" s="335" t="s">
        <v>1277</v>
      </c>
      <c r="H507" s="337" t="s">
        <v>1277</v>
      </c>
      <c r="I507" s="339"/>
      <c r="J507" s="263"/>
      <c r="K507" s="333"/>
      <c r="L507" s="333"/>
    </row>
    <row r="508" spans="1:12" ht="12.6" customHeight="1">
      <c r="A508" s="274" t="s">
        <v>524</v>
      </c>
      <c r="B508" s="312">
        <v>1511281</v>
      </c>
      <c r="C508" s="312">
        <v>0</v>
      </c>
      <c r="D508" s="312">
        <v>0</v>
      </c>
      <c r="E508" s="274">
        <v>0</v>
      </c>
      <c r="F508" s="335" t="s">
        <v>1277</v>
      </c>
      <c r="G508" s="335" t="s">
        <v>1277</v>
      </c>
      <c r="H508" s="337" t="s">
        <v>1277</v>
      </c>
      <c r="I508" s="339"/>
      <c r="J508" s="263"/>
      <c r="K508" s="333"/>
      <c r="L508" s="333"/>
    </row>
    <row r="509" spans="1:12" ht="12.6" customHeight="1">
      <c r="A509" s="274" t="s">
        <v>525</v>
      </c>
      <c r="B509" s="312">
        <v>766908</v>
      </c>
      <c r="C509" s="312">
        <v>1183777</v>
      </c>
      <c r="D509" s="312">
        <v>0</v>
      </c>
      <c r="E509" s="274">
        <v>0</v>
      </c>
      <c r="F509" s="335" t="s">
        <v>1277</v>
      </c>
      <c r="G509" s="335" t="s">
        <v>1277</v>
      </c>
      <c r="H509" s="337" t="s">
        <v>1277</v>
      </c>
      <c r="I509" s="339"/>
      <c r="J509" s="263"/>
      <c r="K509" s="333"/>
      <c r="L509" s="333"/>
    </row>
    <row r="510" spans="1:12" ht="12.6" customHeight="1">
      <c r="A510" s="274" t="s">
        <v>526</v>
      </c>
      <c r="B510" s="312">
        <v>0</v>
      </c>
      <c r="C510" s="312">
        <v>0</v>
      </c>
      <c r="D510" s="312">
        <v>0</v>
      </c>
      <c r="E510" s="274">
        <v>0</v>
      </c>
      <c r="F510" s="335" t="s">
        <v>1277</v>
      </c>
      <c r="G510" s="335" t="s">
        <v>1277</v>
      </c>
      <c r="H510" s="337" t="s">
        <v>1277</v>
      </c>
      <c r="I510" s="339"/>
      <c r="J510" s="263"/>
      <c r="K510" s="333"/>
      <c r="L510" s="333"/>
    </row>
    <row r="511" spans="1:12" ht="12.6" customHeight="1">
      <c r="A511" s="274" t="s">
        <v>527</v>
      </c>
      <c r="B511" s="312">
        <v>479213</v>
      </c>
      <c r="C511" s="312">
        <v>462979</v>
      </c>
      <c r="D511" s="312">
        <v>0</v>
      </c>
      <c r="E511" s="274">
        <v>0</v>
      </c>
      <c r="F511" s="335" t="s">
        <v>1277</v>
      </c>
      <c r="G511" s="335" t="s">
        <v>1277</v>
      </c>
      <c r="H511" s="337" t="s">
        <v>1277</v>
      </c>
      <c r="I511" s="339"/>
      <c r="J511" s="263"/>
      <c r="K511" s="333"/>
      <c r="L511" s="333"/>
    </row>
    <row r="512" spans="1:12" ht="12.6" customHeight="1">
      <c r="A512" s="274" t="s">
        <v>528</v>
      </c>
      <c r="B512" s="312">
        <v>12264</v>
      </c>
      <c r="C512" s="312">
        <v>16113</v>
      </c>
      <c r="D512" s="275" t="s">
        <v>529</v>
      </c>
      <c r="E512" s="275" t="s">
        <v>529</v>
      </c>
      <c r="F512" s="335" t="s">
        <v>1277</v>
      </c>
      <c r="G512" s="335" t="s">
        <v>1277</v>
      </c>
      <c r="H512" s="337" t="s">
        <v>1277</v>
      </c>
      <c r="I512" s="339"/>
      <c r="J512" s="263"/>
      <c r="K512" s="333"/>
      <c r="L512" s="333"/>
    </row>
    <row r="513" spans="1:12" ht="12.6" customHeight="1">
      <c r="A513" s="274" t="s">
        <v>1246</v>
      </c>
      <c r="B513" s="312">
        <v>42514</v>
      </c>
      <c r="C513" s="312">
        <v>57015</v>
      </c>
      <c r="D513" s="275" t="s">
        <v>529</v>
      </c>
      <c r="E513" s="275" t="s">
        <v>529</v>
      </c>
      <c r="F513" s="335" t="s">
        <v>1277</v>
      </c>
      <c r="G513" s="335" t="s">
        <v>1277</v>
      </c>
      <c r="H513" s="337" t="s">
        <v>1277</v>
      </c>
      <c r="I513" s="339"/>
      <c r="J513" s="263"/>
      <c r="K513" s="333"/>
      <c r="L513" s="333"/>
    </row>
    <row r="514" spans="1:12" ht="12.6" customHeight="1">
      <c r="A514" s="274" t="s">
        <v>530</v>
      </c>
      <c r="B514" s="312">
        <v>0</v>
      </c>
      <c r="C514" s="312">
        <v>1471001</v>
      </c>
      <c r="D514" s="312">
        <v>0</v>
      </c>
      <c r="E514" s="274">
        <v>0</v>
      </c>
      <c r="F514" s="335" t="s">
        <v>1277</v>
      </c>
      <c r="G514" s="335" t="s">
        <v>1277</v>
      </c>
      <c r="H514" s="337" t="s">
        <v>1277</v>
      </c>
      <c r="I514" s="339"/>
      <c r="J514" s="263"/>
      <c r="K514" s="333"/>
      <c r="L514" s="333"/>
    </row>
    <row r="515" spans="1:12" ht="12.6" customHeight="1">
      <c r="A515" s="274" t="s">
        <v>531</v>
      </c>
      <c r="B515" s="312">
        <v>147238</v>
      </c>
      <c r="C515" s="312">
        <v>126389</v>
      </c>
      <c r="D515" s="312">
        <v>0</v>
      </c>
      <c r="E515" s="274">
        <v>0</v>
      </c>
      <c r="F515" s="335" t="s">
        <v>1277</v>
      </c>
      <c r="G515" s="335" t="s">
        <v>1277</v>
      </c>
      <c r="H515" s="337" t="s">
        <v>1277</v>
      </c>
      <c r="I515" s="339"/>
      <c r="J515" s="263"/>
      <c r="K515" s="333"/>
      <c r="L515" s="333"/>
    </row>
    <row r="516" spans="1:12" ht="12.6" customHeight="1">
      <c r="A516" s="274" t="s">
        <v>532</v>
      </c>
      <c r="B516" s="312">
        <v>0</v>
      </c>
      <c r="C516" s="312">
        <v>0</v>
      </c>
      <c r="D516" s="312">
        <v>0</v>
      </c>
      <c r="E516" s="274">
        <v>0</v>
      </c>
      <c r="F516" s="335" t="s">
        <v>1277</v>
      </c>
      <c r="G516" s="335" t="s">
        <v>1277</v>
      </c>
      <c r="H516" s="337" t="s">
        <v>1277</v>
      </c>
      <c r="I516" s="339"/>
      <c r="J516" s="263"/>
      <c r="K516" s="333"/>
      <c r="L516" s="333"/>
    </row>
    <row r="517" spans="1:12" ht="12.6" customHeight="1">
      <c r="A517" s="274" t="s">
        <v>533</v>
      </c>
      <c r="B517" s="312">
        <v>0</v>
      </c>
      <c r="C517" s="312">
        <v>0</v>
      </c>
      <c r="D517" s="312">
        <v>0</v>
      </c>
      <c r="E517" s="274">
        <v>0</v>
      </c>
      <c r="F517" s="335" t="s">
        <v>1277</v>
      </c>
      <c r="G517" s="335" t="s">
        <v>1277</v>
      </c>
      <c r="H517" s="337" t="s">
        <v>1277</v>
      </c>
      <c r="I517" s="339"/>
      <c r="J517" s="263"/>
      <c r="K517" s="333"/>
      <c r="L517" s="333"/>
    </row>
    <row r="518" spans="1:12" ht="12.6" customHeight="1">
      <c r="A518" s="274" t="s">
        <v>534</v>
      </c>
      <c r="B518" s="312">
        <v>0</v>
      </c>
      <c r="C518" s="312">
        <v>0</v>
      </c>
      <c r="D518" s="312">
        <v>0</v>
      </c>
      <c r="E518" s="274">
        <v>0</v>
      </c>
      <c r="F518" s="335" t="s">
        <v>1277</v>
      </c>
      <c r="G518" s="335" t="s">
        <v>1277</v>
      </c>
      <c r="H518" s="337" t="s">
        <v>1277</v>
      </c>
      <c r="I518" s="339"/>
      <c r="J518" s="263"/>
      <c r="K518" s="333"/>
      <c r="L518" s="333"/>
    </row>
    <row r="519" spans="1:12" ht="12.6" customHeight="1">
      <c r="A519" s="274" t="s">
        <v>535</v>
      </c>
      <c r="B519" s="312">
        <v>1256735</v>
      </c>
      <c r="C519" s="312">
        <v>1352157</v>
      </c>
      <c r="D519" s="312">
        <v>3200</v>
      </c>
      <c r="E519" s="274">
        <v>2950</v>
      </c>
      <c r="F519" s="335">
        <v>392.72968750000001</v>
      </c>
      <c r="G519" s="335">
        <v>458.35830508474578</v>
      </c>
      <c r="H519" s="337" t="s">
        <v>1277</v>
      </c>
      <c r="I519" s="339"/>
      <c r="J519" s="263"/>
      <c r="K519" s="333"/>
      <c r="L519" s="333"/>
    </row>
    <row r="520" spans="1:12" ht="12.6" customHeight="1">
      <c r="A520" s="274" t="s">
        <v>536</v>
      </c>
      <c r="B520" s="312">
        <v>0</v>
      </c>
      <c r="C520" s="312">
        <v>0</v>
      </c>
      <c r="D520" s="312">
        <v>0</v>
      </c>
      <c r="E520" s="274">
        <v>0</v>
      </c>
      <c r="F520" s="335" t="s">
        <v>1277</v>
      </c>
      <c r="G520" s="335" t="s">
        <v>1277</v>
      </c>
      <c r="H520" s="337" t="s">
        <v>1277</v>
      </c>
      <c r="I520" s="339"/>
      <c r="J520" s="263"/>
      <c r="K520" s="333"/>
      <c r="L520" s="333"/>
    </row>
    <row r="521" spans="1:12" ht="12.6" customHeight="1">
      <c r="A521" s="274" t="s">
        <v>537</v>
      </c>
      <c r="B521" s="312">
        <v>745687</v>
      </c>
      <c r="C521" s="312">
        <v>1172263</v>
      </c>
      <c r="D521" s="275" t="s">
        <v>529</v>
      </c>
      <c r="E521" s="275" t="s">
        <v>529</v>
      </c>
      <c r="F521" s="335" t="s">
        <v>1277</v>
      </c>
      <c r="G521" s="335" t="s">
        <v>1277</v>
      </c>
      <c r="H521" s="337" t="s">
        <v>1277</v>
      </c>
      <c r="I521" s="339"/>
      <c r="J521" s="263"/>
      <c r="K521" s="333"/>
      <c r="L521" s="333"/>
    </row>
    <row r="522" spans="1:12" ht="12.6" customHeight="1">
      <c r="A522" s="274" t="s">
        <v>538</v>
      </c>
      <c r="B522" s="312">
        <v>0</v>
      </c>
      <c r="C522" s="312">
        <v>32769</v>
      </c>
      <c r="D522" s="312">
        <v>0</v>
      </c>
      <c r="E522" s="274">
        <v>0</v>
      </c>
      <c r="F522" s="335" t="s">
        <v>1277</v>
      </c>
      <c r="G522" s="335" t="s">
        <v>1277</v>
      </c>
      <c r="H522" s="337" t="s">
        <v>1277</v>
      </c>
      <c r="I522" s="339"/>
      <c r="J522" s="263"/>
      <c r="K522" s="333"/>
      <c r="L522" s="333"/>
    </row>
    <row r="523" spans="1:12" ht="12.6" customHeight="1">
      <c r="A523" s="274" t="s">
        <v>539</v>
      </c>
      <c r="B523" s="312">
        <v>0</v>
      </c>
      <c r="C523" s="312">
        <v>0</v>
      </c>
      <c r="D523" s="312">
        <v>0</v>
      </c>
      <c r="E523" s="274">
        <v>0</v>
      </c>
      <c r="F523" s="335" t="s">
        <v>1277</v>
      </c>
      <c r="G523" s="335" t="s">
        <v>1277</v>
      </c>
      <c r="H523" s="337" t="s">
        <v>1277</v>
      </c>
      <c r="I523" s="339"/>
      <c r="J523" s="263"/>
      <c r="K523" s="333"/>
      <c r="L523" s="333"/>
    </row>
    <row r="524" spans="1:12" ht="12.6" customHeight="1">
      <c r="A524" s="274" t="s">
        <v>540</v>
      </c>
      <c r="B524" s="312">
        <v>0</v>
      </c>
      <c r="C524" s="312">
        <v>300252</v>
      </c>
      <c r="D524" s="312">
        <v>0</v>
      </c>
      <c r="E524" s="274">
        <v>0</v>
      </c>
      <c r="F524" s="335" t="s">
        <v>1277</v>
      </c>
      <c r="G524" s="335" t="s">
        <v>1277</v>
      </c>
      <c r="H524" s="337" t="s">
        <v>1277</v>
      </c>
      <c r="I524" s="339"/>
      <c r="J524" s="263"/>
      <c r="K524" s="333"/>
      <c r="L524" s="333"/>
    </row>
    <row r="525" spans="1:12" ht="12.6" customHeight="1">
      <c r="A525" s="274" t="s">
        <v>541</v>
      </c>
      <c r="B525" s="312">
        <v>0</v>
      </c>
      <c r="C525" s="312">
        <v>0</v>
      </c>
      <c r="D525" s="312">
        <v>0</v>
      </c>
      <c r="E525" s="274">
        <v>0</v>
      </c>
      <c r="F525" s="335" t="s">
        <v>1277</v>
      </c>
      <c r="G525" s="335" t="s">
        <v>1277</v>
      </c>
      <c r="H525" s="337" t="s">
        <v>1277</v>
      </c>
      <c r="I525" s="339"/>
      <c r="J525" s="263"/>
      <c r="K525" s="333"/>
      <c r="L525" s="333"/>
    </row>
    <row r="526" spans="1:12" ht="12.6" customHeight="1">
      <c r="A526" s="274" t="s">
        <v>542</v>
      </c>
      <c r="B526" s="312">
        <v>2657818</v>
      </c>
      <c r="C526" s="312">
        <v>2933365</v>
      </c>
      <c r="D526" s="312">
        <v>7054</v>
      </c>
      <c r="E526" s="274">
        <v>5873</v>
      </c>
      <c r="F526" s="335">
        <v>376.78168415083638</v>
      </c>
      <c r="G526" s="335">
        <v>499.4662012600034</v>
      </c>
      <c r="H526" s="337">
        <v>0.325611679839652</v>
      </c>
      <c r="I526" s="339"/>
      <c r="J526" s="263"/>
      <c r="K526" s="333"/>
      <c r="L526" s="333"/>
    </row>
    <row r="527" spans="1:12" ht="12.6" customHeight="1">
      <c r="A527" s="274" t="s">
        <v>543</v>
      </c>
      <c r="B527" s="312">
        <v>0</v>
      </c>
      <c r="C527" s="312">
        <v>0</v>
      </c>
      <c r="D527" s="312">
        <v>0</v>
      </c>
      <c r="E527" s="274">
        <v>0</v>
      </c>
      <c r="F527" s="335" t="s">
        <v>1277</v>
      </c>
      <c r="G527" s="335" t="s">
        <v>1277</v>
      </c>
      <c r="H527" s="337" t="s">
        <v>1277</v>
      </c>
      <c r="I527" s="339"/>
      <c r="J527" s="263"/>
      <c r="K527" s="333"/>
      <c r="L527" s="333"/>
    </row>
    <row r="528" spans="1:12" ht="12.6" customHeight="1">
      <c r="A528" s="274" t="s">
        <v>544</v>
      </c>
      <c r="B528" s="312">
        <v>0</v>
      </c>
      <c r="C528" s="312">
        <v>0</v>
      </c>
      <c r="D528" s="312">
        <v>0</v>
      </c>
      <c r="E528" s="274">
        <v>0</v>
      </c>
      <c r="F528" s="335" t="s">
        <v>1277</v>
      </c>
      <c r="G528" s="335" t="s">
        <v>1277</v>
      </c>
      <c r="H528" s="337" t="s">
        <v>1277</v>
      </c>
      <c r="I528" s="339"/>
      <c r="J528" s="263"/>
      <c r="K528" s="333"/>
      <c r="L528" s="333"/>
    </row>
    <row r="529" spans="1:12" ht="12.6" customHeight="1">
      <c r="A529" s="274" t="s">
        <v>545</v>
      </c>
      <c r="B529" s="312">
        <v>3993719</v>
      </c>
      <c r="C529" s="312">
        <v>4528380</v>
      </c>
      <c r="D529" s="312">
        <v>14138</v>
      </c>
      <c r="E529" s="274">
        <v>14800</v>
      </c>
      <c r="F529" s="335">
        <v>282.48118545763191</v>
      </c>
      <c r="G529" s="335">
        <v>305.97162162162164</v>
      </c>
      <c r="H529" s="337" t="s">
        <v>1277</v>
      </c>
      <c r="I529" s="339"/>
      <c r="J529" s="263"/>
      <c r="K529" s="333"/>
      <c r="L529" s="333"/>
    </row>
    <row r="530" spans="1:12" ht="12.6" customHeight="1">
      <c r="A530" s="274" t="s">
        <v>546</v>
      </c>
      <c r="B530" s="312">
        <v>0</v>
      </c>
      <c r="C530" s="312">
        <v>2164</v>
      </c>
      <c r="D530" s="312">
        <v>0</v>
      </c>
      <c r="E530" s="274">
        <v>0</v>
      </c>
      <c r="F530" s="335" t="s">
        <v>1277</v>
      </c>
      <c r="G530" s="335" t="s">
        <v>1277</v>
      </c>
      <c r="H530" s="337" t="s">
        <v>1277</v>
      </c>
      <c r="I530" s="339"/>
      <c r="J530" s="263"/>
      <c r="K530" s="333"/>
      <c r="L530" s="333"/>
    </row>
    <row r="531" spans="1:12" ht="12.6" customHeight="1">
      <c r="A531" s="274" t="s">
        <v>547</v>
      </c>
      <c r="B531" s="312">
        <v>311492</v>
      </c>
      <c r="C531" s="312">
        <v>18551</v>
      </c>
      <c r="D531" s="312">
        <v>0</v>
      </c>
      <c r="E531" s="274">
        <v>0</v>
      </c>
      <c r="F531" s="335" t="s">
        <v>1277</v>
      </c>
      <c r="G531" s="335" t="s">
        <v>1277</v>
      </c>
      <c r="H531" s="337" t="s">
        <v>1277</v>
      </c>
      <c r="I531" s="339"/>
      <c r="J531" s="263"/>
      <c r="K531" s="333"/>
      <c r="L531" s="333"/>
    </row>
    <row r="532" spans="1:12" ht="12.6" customHeight="1">
      <c r="A532" s="274" t="s">
        <v>548</v>
      </c>
      <c r="B532" s="312">
        <v>0</v>
      </c>
      <c r="C532" s="312">
        <v>0</v>
      </c>
      <c r="D532" s="312">
        <v>0</v>
      </c>
      <c r="E532" s="274">
        <v>0</v>
      </c>
      <c r="F532" s="335" t="s">
        <v>1277</v>
      </c>
      <c r="G532" s="335" t="s">
        <v>1277</v>
      </c>
      <c r="H532" s="337" t="s">
        <v>1277</v>
      </c>
      <c r="I532" s="339"/>
      <c r="J532" s="263"/>
      <c r="K532" s="333"/>
      <c r="L532" s="333"/>
    </row>
    <row r="533" spans="1:12" ht="12.6" customHeight="1">
      <c r="A533" s="274" t="s">
        <v>1247</v>
      </c>
      <c r="B533" s="312">
        <v>0</v>
      </c>
      <c r="C533" s="312">
        <v>0</v>
      </c>
      <c r="D533" s="312">
        <v>0</v>
      </c>
      <c r="E533" s="274">
        <v>0</v>
      </c>
      <c r="F533" s="335" t="s">
        <v>1277</v>
      </c>
      <c r="G533" s="335" t="s">
        <v>1277</v>
      </c>
      <c r="H533" s="337" t="s">
        <v>1277</v>
      </c>
      <c r="I533" s="339"/>
      <c r="J533" s="263"/>
      <c r="K533" s="333"/>
      <c r="L533" s="333"/>
    </row>
    <row r="534" spans="1:12" ht="12.6" customHeight="1">
      <c r="A534" s="274" t="s">
        <v>549</v>
      </c>
      <c r="B534" s="312">
        <v>0</v>
      </c>
      <c r="C534" s="312">
        <v>0</v>
      </c>
      <c r="D534" s="312">
        <v>0</v>
      </c>
      <c r="E534" s="274">
        <v>0</v>
      </c>
      <c r="F534" s="335" t="s">
        <v>1277</v>
      </c>
      <c r="G534" s="335" t="s">
        <v>1277</v>
      </c>
      <c r="H534" s="337" t="s">
        <v>1277</v>
      </c>
      <c r="I534" s="339"/>
      <c r="J534" s="263"/>
      <c r="K534" s="333"/>
      <c r="L534" s="333"/>
    </row>
    <row r="535" spans="1:12" ht="12.6" customHeight="1">
      <c r="A535" s="274" t="s">
        <v>550</v>
      </c>
      <c r="B535" s="312">
        <v>0</v>
      </c>
      <c r="C535" s="312">
        <v>0</v>
      </c>
      <c r="D535" s="312">
        <v>0</v>
      </c>
      <c r="E535" s="274">
        <v>0</v>
      </c>
      <c r="F535" s="335" t="s">
        <v>1277</v>
      </c>
      <c r="G535" s="335" t="s">
        <v>1277</v>
      </c>
      <c r="H535" s="337" t="s">
        <v>1277</v>
      </c>
      <c r="I535" s="339"/>
      <c r="J535" s="263"/>
      <c r="K535" s="333"/>
      <c r="L535" s="333"/>
    </row>
    <row r="536" spans="1:12" ht="12.6" customHeight="1">
      <c r="A536" s="274" t="s">
        <v>551</v>
      </c>
      <c r="B536" s="312">
        <v>0</v>
      </c>
      <c r="C536" s="312">
        <v>0</v>
      </c>
      <c r="D536" s="312">
        <v>0</v>
      </c>
      <c r="E536" s="274">
        <v>0</v>
      </c>
      <c r="F536" s="335" t="s">
        <v>1277</v>
      </c>
      <c r="G536" s="335" t="s">
        <v>1277</v>
      </c>
      <c r="H536" s="337" t="s">
        <v>1277</v>
      </c>
      <c r="I536" s="339"/>
      <c r="J536" s="263"/>
      <c r="K536" s="333"/>
      <c r="L536" s="333"/>
    </row>
    <row r="537" spans="1:12" ht="12.6" customHeight="1">
      <c r="A537" s="274" t="s">
        <v>552</v>
      </c>
      <c r="B537" s="312">
        <v>0</v>
      </c>
      <c r="C537" s="312">
        <v>0</v>
      </c>
      <c r="D537" s="312">
        <v>0</v>
      </c>
      <c r="E537" s="274">
        <v>0</v>
      </c>
      <c r="F537" s="335" t="s">
        <v>1277</v>
      </c>
      <c r="G537" s="335" t="s">
        <v>1277</v>
      </c>
      <c r="H537" s="337" t="s">
        <v>1277</v>
      </c>
      <c r="I537" s="339"/>
      <c r="J537" s="263"/>
      <c r="K537" s="333"/>
      <c r="L537" s="333"/>
    </row>
    <row r="538" spans="1:12" ht="12.6" customHeight="1">
      <c r="A538" s="274" t="s">
        <v>553</v>
      </c>
      <c r="B538" s="312">
        <v>0</v>
      </c>
      <c r="C538" s="312">
        <v>0</v>
      </c>
      <c r="D538" s="312">
        <v>0</v>
      </c>
      <c r="E538" s="274">
        <v>0</v>
      </c>
      <c r="F538" s="335" t="s">
        <v>1277</v>
      </c>
      <c r="G538" s="335" t="s">
        <v>1277</v>
      </c>
      <c r="H538" s="337" t="s">
        <v>1277</v>
      </c>
      <c r="I538" s="339"/>
      <c r="J538" s="263"/>
      <c r="K538" s="333"/>
      <c r="L538" s="333"/>
    </row>
    <row r="539" spans="1:12" ht="12.6" customHeight="1">
      <c r="A539" s="274" t="s">
        <v>554</v>
      </c>
      <c r="B539" s="312">
        <v>0</v>
      </c>
      <c r="C539" s="312">
        <v>0</v>
      </c>
      <c r="D539" s="312">
        <v>0</v>
      </c>
      <c r="E539" s="274">
        <v>0</v>
      </c>
      <c r="F539" s="335" t="s">
        <v>1277</v>
      </c>
      <c r="G539" s="335" t="s">
        <v>1277</v>
      </c>
      <c r="H539" s="337" t="s">
        <v>1277</v>
      </c>
      <c r="I539" s="339"/>
      <c r="J539" s="263"/>
      <c r="K539" s="333"/>
      <c r="L539" s="333"/>
    </row>
    <row r="540" spans="1:12" ht="12.6" customHeight="1">
      <c r="A540" s="274" t="s">
        <v>555</v>
      </c>
      <c r="B540" s="312">
        <v>0</v>
      </c>
      <c r="C540" s="312">
        <v>0</v>
      </c>
      <c r="D540" s="312">
        <v>0</v>
      </c>
      <c r="E540" s="274">
        <v>0</v>
      </c>
      <c r="F540" s="335" t="s">
        <v>1277</v>
      </c>
      <c r="G540" s="335" t="s">
        <v>1277</v>
      </c>
      <c r="H540" s="337" t="s">
        <v>1277</v>
      </c>
      <c r="I540" s="339"/>
      <c r="J540" s="263"/>
      <c r="K540" s="333"/>
      <c r="L540" s="333"/>
    </row>
    <row r="541" spans="1:12" ht="12.6" customHeight="1">
      <c r="A541" s="274" t="s">
        <v>556</v>
      </c>
      <c r="B541" s="312">
        <v>0</v>
      </c>
      <c r="C541" s="312">
        <v>0</v>
      </c>
      <c r="D541" s="275" t="s">
        <v>529</v>
      </c>
      <c r="E541" s="275" t="s">
        <v>529</v>
      </c>
      <c r="F541" s="335"/>
      <c r="G541" s="335"/>
      <c r="H541" s="337"/>
      <c r="I541" s="339"/>
      <c r="J541" s="263"/>
      <c r="K541" s="333"/>
      <c r="L541" s="333"/>
    </row>
    <row r="542" spans="1:12" ht="12.6" customHeight="1">
      <c r="A542" s="274" t="s">
        <v>1248</v>
      </c>
      <c r="B542" s="312">
        <v>0</v>
      </c>
      <c r="C542" s="312">
        <v>0</v>
      </c>
      <c r="D542" s="275" t="s">
        <v>529</v>
      </c>
      <c r="E542" s="275" t="s">
        <v>529</v>
      </c>
      <c r="F542" s="335"/>
      <c r="G542" s="335"/>
      <c r="H542" s="337"/>
      <c r="I542" s="339"/>
      <c r="J542" s="263"/>
      <c r="K542" s="333"/>
      <c r="L542" s="333"/>
    </row>
    <row r="543" spans="1:12" ht="12.6" customHeight="1">
      <c r="A543" s="274" t="s">
        <v>557</v>
      </c>
      <c r="B543" s="312">
        <v>0</v>
      </c>
      <c r="C543" s="312">
        <v>0</v>
      </c>
      <c r="D543" s="275" t="s">
        <v>529</v>
      </c>
      <c r="E543" s="275" t="s">
        <v>529</v>
      </c>
      <c r="F543" s="335"/>
      <c r="G543" s="335"/>
      <c r="H543" s="337"/>
      <c r="I543" s="339"/>
      <c r="J543" s="263"/>
      <c r="K543" s="333"/>
      <c r="L543" s="333"/>
    </row>
    <row r="544" spans="1:12" ht="12.6" customHeight="1">
      <c r="A544" s="274" t="s">
        <v>558</v>
      </c>
      <c r="B544" s="312">
        <v>380159</v>
      </c>
      <c r="C544" s="312">
        <v>438613</v>
      </c>
      <c r="D544" s="312">
        <v>5191</v>
      </c>
      <c r="E544" s="274">
        <v>5130</v>
      </c>
      <c r="F544" s="335">
        <v>73.234251589289158</v>
      </c>
      <c r="G544" s="335">
        <v>85.499610136452247</v>
      </c>
      <c r="H544" s="337" t="s">
        <v>1277</v>
      </c>
      <c r="I544" s="339"/>
      <c r="J544" s="263"/>
      <c r="K544" s="333"/>
      <c r="L544" s="333"/>
    </row>
    <row r="545" spans="1:13" ht="12.6" customHeight="1">
      <c r="A545" s="274" t="s">
        <v>559</v>
      </c>
      <c r="B545" s="312">
        <v>10190</v>
      </c>
      <c r="C545" s="312">
        <v>13387</v>
      </c>
      <c r="D545" s="312">
        <v>0</v>
      </c>
      <c r="E545" s="274">
        <v>0</v>
      </c>
      <c r="F545" s="335" t="s">
        <v>1277</v>
      </c>
      <c r="G545" s="335" t="s">
        <v>1277</v>
      </c>
      <c r="H545" s="337" t="s">
        <v>1277</v>
      </c>
      <c r="I545" s="339"/>
      <c r="J545" s="263"/>
      <c r="K545" s="333"/>
      <c r="L545" s="333"/>
      <c r="M545" s="263"/>
    </row>
    <row r="546" spans="1:13" ht="12.6" customHeight="1">
      <c r="A546" s="274" t="s">
        <v>560</v>
      </c>
      <c r="B546" s="312">
        <v>26511</v>
      </c>
      <c r="C546" s="312">
        <v>34831</v>
      </c>
      <c r="D546" s="312">
        <v>0</v>
      </c>
      <c r="E546" s="274">
        <v>0</v>
      </c>
      <c r="F546" s="335" t="s">
        <v>1277</v>
      </c>
      <c r="G546" s="335" t="s">
        <v>1277</v>
      </c>
      <c r="H546" s="337" t="s">
        <v>1277</v>
      </c>
      <c r="I546" s="339"/>
      <c r="J546" s="263"/>
      <c r="K546" s="333"/>
      <c r="L546" s="333"/>
      <c r="M546" s="263"/>
    </row>
    <row r="547" spans="1:13" ht="12.6" customHeight="1">
      <c r="A547" s="274" t="s">
        <v>561</v>
      </c>
      <c r="B547" s="312">
        <v>0</v>
      </c>
      <c r="C547" s="312">
        <v>0</v>
      </c>
      <c r="D547" s="275" t="s">
        <v>529</v>
      </c>
      <c r="E547" s="275" t="s">
        <v>529</v>
      </c>
      <c r="F547" s="335"/>
      <c r="G547" s="335"/>
      <c r="H547" s="337"/>
      <c r="I547" s="339"/>
      <c r="J547" s="263"/>
      <c r="K547" s="333"/>
      <c r="L547" s="333"/>
      <c r="M547" s="263"/>
    </row>
    <row r="548" spans="1:13" ht="12.6" customHeight="1">
      <c r="A548" s="274" t="s">
        <v>562</v>
      </c>
      <c r="B548" s="312">
        <v>0</v>
      </c>
      <c r="C548" s="312">
        <v>0</v>
      </c>
      <c r="D548" s="275" t="s">
        <v>529</v>
      </c>
      <c r="E548" s="275" t="s">
        <v>529</v>
      </c>
      <c r="F548" s="335"/>
      <c r="G548" s="335"/>
      <c r="H548" s="337"/>
      <c r="I548" s="339"/>
      <c r="J548" s="263"/>
      <c r="K548" s="333"/>
      <c r="L548" s="333"/>
      <c r="M548" s="263"/>
    </row>
    <row r="549" spans="1:13" ht="12.6" customHeight="1">
      <c r="A549" s="274" t="s">
        <v>563</v>
      </c>
      <c r="B549" s="312">
        <v>0</v>
      </c>
      <c r="C549" s="312">
        <v>149157</v>
      </c>
      <c r="D549" s="275" t="s">
        <v>529</v>
      </c>
      <c r="E549" s="275" t="s">
        <v>529</v>
      </c>
      <c r="F549" s="335"/>
      <c r="G549" s="335"/>
      <c r="H549" s="337"/>
      <c r="I549" s="339"/>
      <c r="J549" s="263"/>
      <c r="K549" s="333"/>
      <c r="L549" s="333"/>
      <c r="M549" s="263"/>
    </row>
    <row r="550" spans="1:13" ht="12.6" customHeight="1">
      <c r="A550" s="274" t="s">
        <v>564</v>
      </c>
      <c r="B550" s="312">
        <v>673814</v>
      </c>
      <c r="C550" s="312">
        <v>790931</v>
      </c>
      <c r="D550" s="312">
        <v>48530</v>
      </c>
      <c r="E550" s="274">
        <v>48530</v>
      </c>
      <c r="F550" s="335">
        <v>13.884483824438492</v>
      </c>
      <c r="G550" s="335">
        <v>16.297774572429425</v>
      </c>
      <c r="H550" s="337" t="s">
        <v>1277</v>
      </c>
      <c r="I550" s="339"/>
      <c r="J550" s="263"/>
      <c r="K550" s="333"/>
      <c r="L550" s="333"/>
      <c r="M550" s="263"/>
    </row>
    <row r="551" spans="1:13" ht="12.6" customHeight="1">
      <c r="A551" s="274" t="s">
        <v>565</v>
      </c>
      <c r="B551" s="312">
        <v>514015</v>
      </c>
      <c r="C551" s="312">
        <v>507524</v>
      </c>
      <c r="D551" s="275" t="s">
        <v>529</v>
      </c>
      <c r="E551" s="275" t="s">
        <v>529</v>
      </c>
      <c r="F551" s="335"/>
      <c r="G551" s="335"/>
      <c r="H551" s="337"/>
      <c r="I551" s="339"/>
      <c r="J551" s="290"/>
      <c r="K551" s="263"/>
      <c r="L551" s="263"/>
      <c r="M551" s="337"/>
    </row>
    <row r="552" spans="1:13" ht="12.6" customHeight="1">
      <c r="A552" s="274" t="s">
        <v>566</v>
      </c>
      <c r="B552" s="312">
        <v>50140</v>
      </c>
      <c r="C552" s="312">
        <v>48014</v>
      </c>
      <c r="D552" s="275" t="s">
        <v>529</v>
      </c>
      <c r="E552" s="275" t="s">
        <v>529</v>
      </c>
      <c r="F552" s="335"/>
      <c r="G552" s="335"/>
      <c r="H552" s="337"/>
      <c r="I552" s="263"/>
      <c r="J552" s="290"/>
      <c r="K552" s="263"/>
      <c r="L552" s="263"/>
      <c r="M552" s="337"/>
    </row>
    <row r="553" spans="1:13" ht="12.6" customHeight="1">
      <c r="A553" s="274" t="s">
        <v>567</v>
      </c>
      <c r="B553" s="312">
        <v>0</v>
      </c>
      <c r="C553" s="312">
        <v>826407</v>
      </c>
      <c r="D553" s="275" t="s">
        <v>529</v>
      </c>
      <c r="E553" s="275" t="s">
        <v>529</v>
      </c>
      <c r="F553" s="335"/>
      <c r="G553" s="335"/>
      <c r="H553" s="337"/>
      <c r="I553" s="263"/>
      <c r="J553" s="290"/>
      <c r="K553" s="263"/>
      <c r="L553" s="263"/>
      <c r="M553" s="337"/>
    </row>
    <row r="554" spans="1:13" ht="12.6" customHeight="1">
      <c r="A554" s="274" t="s">
        <v>568</v>
      </c>
      <c r="B554" s="312">
        <v>0</v>
      </c>
      <c r="C554" s="312">
        <v>0</v>
      </c>
      <c r="D554" s="275" t="s">
        <v>529</v>
      </c>
      <c r="E554" s="275" t="s">
        <v>529</v>
      </c>
      <c r="F554" s="335"/>
      <c r="G554" s="335"/>
      <c r="H554" s="337"/>
      <c r="I554" s="263"/>
      <c r="J554" s="290"/>
      <c r="K554" s="263"/>
      <c r="L554" s="263"/>
      <c r="M554" s="337"/>
    </row>
    <row r="555" spans="1:13" ht="12.6" customHeight="1">
      <c r="A555" s="274" t="s">
        <v>569</v>
      </c>
      <c r="B555" s="312">
        <v>2328095</v>
      </c>
      <c r="C555" s="312">
        <v>184750</v>
      </c>
      <c r="D555" s="275" t="s">
        <v>529</v>
      </c>
      <c r="E555" s="275" t="s">
        <v>529</v>
      </c>
      <c r="F555" s="335"/>
      <c r="G555" s="335"/>
      <c r="H555" s="337"/>
      <c r="I555" s="263"/>
      <c r="J555" s="290"/>
      <c r="K555" s="263"/>
      <c r="L555" s="263"/>
      <c r="M555" s="337"/>
    </row>
    <row r="556" spans="1:13" ht="12.6" customHeight="1">
      <c r="A556" s="274" t="s">
        <v>570</v>
      </c>
      <c r="B556" s="312">
        <v>0</v>
      </c>
      <c r="C556" s="312">
        <v>974316</v>
      </c>
      <c r="D556" s="275" t="s">
        <v>529</v>
      </c>
      <c r="E556" s="275" t="s">
        <v>529</v>
      </c>
      <c r="F556" s="335"/>
      <c r="G556" s="335"/>
      <c r="H556" s="337"/>
      <c r="I556" s="263"/>
      <c r="J556" s="290"/>
      <c r="K556" s="263"/>
      <c r="L556" s="263"/>
      <c r="M556" s="337"/>
    </row>
    <row r="557" spans="1:13" ht="12.6" customHeight="1">
      <c r="A557" s="274" t="s">
        <v>571</v>
      </c>
      <c r="B557" s="312">
        <v>1302680</v>
      </c>
      <c r="C557" s="312">
        <v>513987</v>
      </c>
      <c r="D557" s="275" t="s">
        <v>529</v>
      </c>
      <c r="E557" s="275" t="s">
        <v>529</v>
      </c>
      <c r="F557" s="335"/>
      <c r="G557" s="335"/>
      <c r="H557" s="337"/>
      <c r="I557" s="263"/>
      <c r="J557" s="290"/>
      <c r="K557" s="263"/>
      <c r="L557" s="263"/>
      <c r="M557" s="337"/>
    </row>
    <row r="558" spans="1:13" ht="12.6" customHeight="1">
      <c r="A558" s="274" t="s">
        <v>572</v>
      </c>
      <c r="B558" s="312">
        <v>0</v>
      </c>
      <c r="C558" s="312">
        <v>0</v>
      </c>
      <c r="D558" s="275" t="s">
        <v>529</v>
      </c>
      <c r="E558" s="275" t="s">
        <v>529</v>
      </c>
      <c r="F558" s="335"/>
      <c r="G558" s="335"/>
      <c r="H558" s="337"/>
      <c r="I558" s="263"/>
      <c r="J558" s="290"/>
      <c r="K558" s="263"/>
      <c r="L558" s="263"/>
      <c r="M558" s="337"/>
    </row>
    <row r="559" spans="1:13" ht="12.6" customHeight="1">
      <c r="A559" s="274" t="s">
        <v>573</v>
      </c>
      <c r="B559" s="312">
        <v>0</v>
      </c>
      <c r="C559" s="312">
        <v>1543345</v>
      </c>
      <c r="D559" s="275" t="s">
        <v>529</v>
      </c>
      <c r="E559" s="275" t="s">
        <v>529</v>
      </c>
      <c r="F559" s="335"/>
      <c r="G559" s="335"/>
      <c r="H559" s="337"/>
      <c r="I559" s="263"/>
      <c r="J559" s="290"/>
      <c r="K559" s="263"/>
      <c r="L559" s="263"/>
      <c r="M559" s="337"/>
    </row>
    <row r="560" spans="1:13" ht="12.6" customHeight="1">
      <c r="A560" s="274" t="s">
        <v>574</v>
      </c>
      <c r="B560" s="312">
        <v>0</v>
      </c>
      <c r="C560" s="312">
        <v>150798</v>
      </c>
      <c r="D560" s="275" t="s">
        <v>529</v>
      </c>
      <c r="E560" s="275" t="s">
        <v>529</v>
      </c>
      <c r="F560" s="335"/>
      <c r="G560" s="335"/>
      <c r="H560" s="337"/>
      <c r="I560" s="263"/>
      <c r="J560" s="290"/>
      <c r="K560" s="263"/>
      <c r="L560" s="263"/>
      <c r="M560" s="337"/>
    </row>
    <row r="561" spans="1:13" ht="12.6" customHeight="1">
      <c r="A561" s="274" t="s">
        <v>575</v>
      </c>
      <c r="B561" s="312">
        <v>0</v>
      </c>
      <c r="C561" s="312">
        <v>0</v>
      </c>
      <c r="D561" s="275" t="s">
        <v>529</v>
      </c>
      <c r="E561" s="275" t="s">
        <v>529</v>
      </c>
      <c r="F561" s="335"/>
      <c r="G561" s="335"/>
      <c r="H561" s="337"/>
      <c r="I561" s="263"/>
      <c r="J561" s="290"/>
      <c r="K561" s="263"/>
      <c r="L561" s="263"/>
      <c r="M561" s="337"/>
    </row>
    <row r="562" spans="1:13" ht="12.6" customHeight="1">
      <c r="A562" s="274" t="s">
        <v>576</v>
      </c>
      <c r="B562" s="312">
        <v>0</v>
      </c>
      <c r="C562" s="312">
        <v>0</v>
      </c>
      <c r="D562" s="275" t="s">
        <v>529</v>
      </c>
      <c r="E562" s="275" t="s">
        <v>529</v>
      </c>
      <c r="F562" s="335"/>
      <c r="G562" s="335"/>
      <c r="H562" s="337"/>
      <c r="I562" s="263"/>
      <c r="J562" s="290"/>
      <c r="K562" s="263"/>
      <c r="L562" s="263"/>
      <c r="M562" s="337"/>
    </row>
    <row r="563" spans="1:13" ht="12.6" customHeight="1">
      <c r="A563" s="274" t="s">
        <v>577</v>
      </c>
      <c r="B563" s="312">
        <v>123645</v>
      </c>
      <c r="C563" s="312">
        <v>0</v>
      </c>
      <c r="D563" s="275" t="s">
        <v>529</v>
      </c>
      <c r="E563" s="275" t="s">
        <v>529</v>
      </c>
      <c r="F563" s="335"/>
      <c r="G563" s="335"/>
      <c r="H563" s="337"/>
      <c r="I563" s="263"/>
      <c r="J563" s="290"/>
      <c r="K563" s="263"/>
      <c r="L563" s="263"/>
      <c r="M563" s="337"/>
    </row>
    <row r="564" spans="1:13" ht="12.6" customHeight="1">
      <c r="A564" s="274" t="s">
        <v>1249</v>
      </c>
      <c r="B564" s="312">
        <v>0</v>
      </c>
      <c r="C564" s="312">
        <v>0</v>
      </c>
      <c r="D564" s="275" t="s">
        <v>529</v>
      </c>
      <c r="E564" s="275" t="s">
        <v>529</v>
      </c>
      <c r="F564" s="335"/>
      <c r="G564" s="335"/>
      <c r="H564" s="337"/>
      <c r="I564" s="263"/>
      <c r="J564" s="290"/>
      <c r="K564" s="263"/>
      <c r="L564" s="263"/>
      <c r="M564" s="337"/>
    </row>
    <row r="565" spans="1:13" ht="12.6" customHeight="1">
      <c r="A565" s="274" t="s">
        <v>578</v>
      </c>
      <c r="B565" s="312">
        <v>0</v>
      </c>
      <c r="C565" s="312">
        <v>0</v>
      </c>
      <c r="D565" s="275" t="s">
        <v>529</v>
      </c>
      <c r="E565" s="275" t="s">
        <v>529</v>
      </c>
      <c r="F565" s="335"/>
      <c r="G565" s="335"/>
      <c r="H565" s="337"/>
      <c r="I565" s="263"/>
      <c r="J565" s="290"/>
      <c r="K565" s="263"/>
      <c r="L565" s="263"/>
      <c r="M565" s="337"/>
    </row>
    <row r="566" spans="1:13" ht="12.6" customHeight="1">
      <c r="A566" s="274" t="s">
        <v>579</v>
      </c>
      <c r="B566" s="312">
        <v>0</v>
      </c>
      <c r="C566" s="312">
        <v>0</v>
      </c>
      <c r="D566" s="275" t="s">
        <v>529</v>
      </c>
      <c r="E566" s="275" t="s">
        <v>529</v>
      </c>
      <c r="F566" s="335"/>
      <c r="G566" s="335"/>
      <c r="H566" s="337"/>
      <c r="I566" s="263"/>
      <c r="J566" s="290"/>
      <c r="K566" s="263"/>
      <c r="L566" s="263"/>
      <c r="M566" s="337"/>
    </row>
    <row r="567" spans="1:13" ht="12.6" customHeight="1">
      <c r="A567" s="274" t="s">
        <v>580</v>
      </c>
      <c r="B567" s="312">
        <v>314981</v>
      </c>
      <c r="C567" s="312">
        <v>400981</v>
      </c>
      <c r="D567" s="275" t="s">
        <v>529</v>
      </c>
      <c r="E567" s="275" t="s">
        <v>529</v>
      </c>
      <c r="F567" s="335"/>
      <c r="G567" s="335"/>
      <c r="H567" s="337"/>
      <c r="I567" s="263"/>
      <c r="J567" s="290"/>
      <c r="K567" s="263"/>
      <c r="L567" s="263"/>
      <c r="M567" s="337"/>
    </row>
    <row r="568" spans="1:13" ht="12.6" customHeight="1">
      <c r="A568" s="274" t="s">
        <v>581</v>
      </c>
      <c r="B568" s="312">
        <v>0</v>
      </c>
      <c r="C568" s="312">
        <v>0</v>
      </c>
      <c r="D568" s="275" t="s">
        <v>529</v>
      </c>
      <c r="E568" s="275" t="s">
        <v>529</v>
      </c>
      <c r="F568" s="335"/>
      <c r="G568" s="335"/>
      <c r="H568" s="337"/>
      <c r="I568" s="263"/>
      <c r="J568" s="290"/>
      <c r="K568" s="263"/>
      <c r="L568" s="263"/>
      <c r="M568" s="337"/>
    </row>
    <row r="569" spans="1:13" ht="12.6" customHeight="1">
      <c r="A569" s="274" t="s">
        <v>582</v>
      </c>
      <c r="B569" s="312">
        <v>0</v>
      </c>
      <c r="C569" s="312">
        <v>0</v>
      </c>
      <c r="D569" s="275" t="s">
        <v>529</v>
      </c>
      <c r="E569" s="275" t="s">
        <v>529</v>
      </c>
      <c r="F569" s="335"/>
      <c r="G569" s="335"/>
      <c r="H569" s="337"/>
      <c r="I569" s="263"/>
      <c r="J569" s="290"/>
      <c r="K569" s="263"/>
      <c r="L569" s="263"/>
      <c r="M569" s="337"/>
    </row>
    <row r="570" spans="1:13" ht="12.6" customHeight="1">
      <c r="A570" s="274" t="s">
        <v>583</v>
      </c>
      <c r="B570" s="312">
        <v>326316</v>
      </c>
      <c r="C570" s="312">
        <v>447151</v>
      </c>
      <c r="D570" s="275" t="s">
        <v>529</v>
      </c>
      <c r="E570" s="275" t="s">
        <v>529</v>
      </c>
      <c r="F570" s="335"/>
      <c r="G570" s="335"/>
      <c r="H570" s="337"/>
      <c r="I570" s="263"/>
      <c r="J570" s="290"/>
      <c r="K570" s="263"/>
      <c r="L570" s="263"/>
      <c r="M570" s="337"/>
    </row>
    <row r="571" spans="1:13" ht="12.6" customHeight="1">
      <c r="A571" s="274" t="s">
        <v>584</v>
      </c>
      <c r="B571" s="312">
        <v>0</v>
      </c>
      <c r="C571" s="312">
        <v>0</v>
      </c>
      <c r="D571" s="275" t="s">
        <v>529</v>
      </c>
      <c r="E571" s="275" t="s">
        <v>529</v>
      </c>
      <c r="F571" s="335"/>
      <c r="G571" s="335"/>
      <c r="H571" s="337"/>
      <c r="I571" s="263"/>
      <c r="J571" s="290"/>
      <c r="K571" s="263"/>
      <c r="L571" s="263"/>
      <c r="M571" s="337"/>
    </row>
    <row r="572" spans="1:13" ht="12.6" customHeight="1">
      <c r="A572" s="274" t="s">
        <v>585</v>
      </c>
      <c r="B572" s="312">
        <v>0</v>
      </c>
      <c r="C572" s="312">
        <v>0</v>
      </c>
      <c r="D572" s="275" t="s">
        <v>529</v>
      </c>
      <c r="E572" s="275" t="s">
        <v>529</v>
      </c>
      <c r="F572" s="335"/>
      <c r="G572" s="335"/>
      <c r="H572" s="337"/>
      <c r="I572" s="263"/>
      <c r="J572" s="290"/>
      <c r="K572" s="263"/>
      <c r="L572" s="263"/>
      <c r="M572" s="337"/>
    </row>
    <row r="573" spans="1:13" ht="12.6" customHeight="1">
      <c r="A573" s="274" t="s">
        <v>586</v>
      </c>
      <c r="B573" s="312">
        <v>0</v>
      </c>
      <c r="C573" s="312">
        <v>0</v>
      </c>
      <c r="D573" s="275" t="s">
        <v>529</v>
      </c>
      <c r="E573" s="275" t="s">
        <v>529</v>
      </c>
      <c r="F573" s="335"/>
      <c r="G573" s="335"/>
      <c r="H573" s="337"/>
      <c r="I573" s="263"/>
      <c r="J573" s="290"/>
      <c r="K573" s="263"/>
      <c r="L573" s="263"/>
      <c r="M573" s="337"/>
    </row>
    <row r="574" spans="1:13" ht="12.6" customHeight="1">
      <c r="A574" s="274" t="s">
        <v>587</v>
      </c>
      <c r="B574" s="312">
        <v>0</v>
      </c>
      <c r="C574" s="312">
        <v>76541</v>
      </c>
      <c r="D574" s="275" t="s">
        <v>529</v>
      </c>
      <c r="E574" s="275" t="s">
        <v>529</v>
      </c>
      <c r="F574" s="335"/>
      <c r="G574" s="335"/>
      <c r="H574" s="337"/>
      <c r="I574" s="263"/>
      <c r="J574" s="290"/>
      <c r="K574" s="263"/>
      <c r="L574" s="263"/>
      <c r="M574" s="337"/>
    </row>
    <row r="575" spans="1:13" ht="12.6" customHeight="1">
      <c r="A575" s="274" t="s">
        <v>588</v>
      </c>
      <c r="B575" s="312">
        <v>41894</v>
      </c>
      <c r="C575" s="312">
        <v>-562233</v>
      </c>
      <c r="D575" s="275" t="s">
        <v>529</v>
      </c>
      <c r="E575" s="275" t="s">
        <v>529</v>
      </c>
      <c r="F575" s="335"/>
      <c r="G575" s="335"/>
      <c r="H575" s="337"/>
      <c r="I575" s="263"/>
      <c r="J575" s="263"/>
      <c r="K575" s="263"/>
      <c r="L575" s="263"/>
      <c r="M575" s="263"/>
    </row>
    <row r="576" spans="1:13" ht="12.6" customHeight="1">
      <c r="A576" s="263"/>
      <c r="B576" s="263"/>
      <c r="C576" s="263"/>
      <c r="D576" s="263"/>
      <c r="E576" s="263"/>
      <c r="F576" s="263"/>
      <c r="G576" s="263"/>
      <c r="H576" s="263"/>
      <c r="I576" s="263"/>
      <c r="J576" s="263"/>
      <c r="K576" s="263"/>
      <c r="L576" s="263"/>
      <c r="M576" s="337"/>
    </row>
    <row r="577" spans="13:13" ht="12.6" customHeight="1">
      <c r="M577" s="337"/>
    </row>
    <row r="578" spans="13:13" ht="12.6" customHeight="1">
      <c r="M578" s="337"/>
    </row>
    <row r="611" spans="1:14" ht="12.6" customHeight="1">
      <c r="A611" s="194"/>
      <c r="C611" s="181"/>
      <c r="H611" s="195"/>
      <c r="L611" s="195"/>
    </row>
    <row r="612" spans="1:14" ht="12.6" customHeight="1">
      <c r="A612" s="287"/>
      <c r="B612" s="263"/>
      <c r="C612" s="275" t="s">
        <v>589</v>
      </c>
      <c r="D612" s="274">
        <v>45077</v>
      </c>
      <c r="E612" s="274">
        <v>21362832.179603793</v>
      </c>
      <c r="F612" s="274">
        <v>2682552</v>
      </c>
      <c r="G612" s="274">
        <v>5130</v>
      </c>
      <c r="H612" s="288">
        <v>121.02929326923076</v>
      </c>
      <c r="I612" s="274">
        <v>32542</v>
      </c>
      <c r="J612" s="274">
        <v>75336</v>
      </c>
      <c r="K612" s="274">
        <v>48069214</v>
      </c>
      <c r="L612" s="288">
        <v>41.89875961538462</v>
      </c>
      <c r="M612" s="263"/>
      <c r="N612" s="263"/>
    </row>
    <row r="613" spans="1:14" ht="12.6" customHeight="1">
      <c r="A613" s="287"/>
      <c r="B613" s="263"/>
      <c r="C613" s="275" t="s">
        <v>590</v>
      </c>
      <c r="D613" s="275" t="s">
        <v>591</v>
      </c>
      <c r="E613" s="289" t="s">
        <v>592</v>
      </c>
      <c r="F613" s="275" t="s">
        <v>593</v>
      </c>
      <c r="G613" s="275" t="s">
        <v>594</v>
      </c>
      <c r="H613" s="275" t="s">
        <v>595</v>
      </c>
      <c r="I613" s="275" t="s">
        <v>596</v>
      </c>
      <c r="J613" s="275" t="s">
        <v>597</v>
      </c>
      <c r="K613" s="275" t="s">
        <v>598</v>
      </c>
      <c r="L613" s="289" t="s">
        <v>599</v>
      </c>
      <c r="M613" s="263"/>
      <c r="N613" s="263"/>
    </row>
    <row r="614" spans="1:14" ht="12.6" customHeight="1">
      <c r="A614" s="287">
        <v>8430</v>
      </c>
      <c r="B614" s="289" t="s">
        <v>140</v>
      </c>
      <c r="C614" s="274">
        <v>790931</v>
      </c>
      <c r="D614" s="263"/>
      <c r="E614" s="263"/>
      <c r="F614" s="263"/>
      <c r="G614" s="263"/>
      <c r="H614" s="263"/>
      <c r="I614" s="263"/>
      <c r="J614" s="263"/>
      <c r="K614" s="263"/>
      <c r="L614" s="263"/>
      <c r="M614" s="263"/>
      <c r="N614" s="290" t="s">
        <v>600</v>
      </c>
    </row>
    <row r="615" spans="1:14" ht="12.6" customHeight="1">
      <c r="A615" s="287"/>
      <c r="B615" s="289" t="s">
        <v>601</v>
      </c>
      <c r="C615" s="342">
        <v>-562233</v>
      </c>
      <c r="D615" s="338">
        <v>228698</v>
      </c>
      <c r="E615" s="263"/>
      <c r="F615" s="263"/>
      <c r="G615" s="263"/>
      <c r="H615" s="263"/>
      <c r="I615" s="263"/>
      <c r="J615" s="263"/>
      <c r="K615" s="263"/>
      <c r="L615" s="263"/>
      <c r="M615" s="263"/>
      <c r="N615" s="290" t="s">
        <v>602</v>
      </c>
    </row>
    <row r="616" spans="1:14" ht="12.6" customHeight="1">
      <c r="A616" s="287">
        <v>8310</v>
      </c>
      <c r="B616" s="291" t="s">
        <v>603</v>
      </c>
      <c r="C616" s="274">
        <v>0</v>
      </c>
      <c r="D616" s="274">
        <v>0</v>
      </c>
      <c r="E616" s="263"/>
      <c r="F616" s="263"/>
      <c r="G616" s="263"/>
      <c r="H616" s="263"/>
      <c r="I616" s="263"/>
      <c r="J616" s="263"/>
      <c r="K616" s="263"/>
      <c r="L616" s="263"/>
      <c r="M616" s="263"/>
      <c r="N616" s="290" t="s">
        <v>604</v>
      </c>
    </row>
    <row r="617" spans="1:14" ht="12.6" customHeight="1">
      <c r="A617" s="287">
        <v>8510</v>
      </c>
      <c r="B617" s="291" t="s">
        <v>145</v>
      </c>
      <c r="C617" s="274">
        <v>184750</v>
      </c>
      <c r="D617" s="274">
        <v>0</v>
      </c>
      <c r="E617" s="263"/>
      <c r="F617" s="263"/>
      <c r="G617" s="263"/>
      <c r="H617" s="263"/>
      <c r="I617" s="263"/>
      <c r="J617" s="263"/>
      <c r="K617" s="263"/>
      <c r="L617" s="263"/>
      <c r="M617" s="263"/>
      <c r="N617" s="290" t="s">
        <v>605</v>
      </c>
    </row>
    <row r="618" spans="1:14" ht="12.6" customHeight="1">
      <c r="A618" s="287">
        <v>8470</v>
      </c>
      <c r="B618" s="291" t="s">
        <v>606</v>
      </c>
      <c r="C618" s="274">
        <v>48014</v>
      </c>
      <c r="D618" s="274">
        <v>0</v>
      </c>
      <c r="E618" s="263"/>
      <c r="F618" s="263"/>
      <c r="G618" s="263"/>
      <c r="H618" s="263"/>
      <c r="I618" s="263"/>
      <c r="J618" s="263"/>
      <c r="K618" s="263"/>
      <c r="L618" s="263"/>
      <c r="M618" s="263"/>
      <c r="N618" s="290" t="s">
        <v>607</v>
      </c>
    </row>
    <row r="619" spans="1:14" ht="12.6" customHeight="1">
      <c r="A619" s="287">
        <v>8610</v>
      </c>
      <c r="B619" s="291" t="s">
        <v>608</v>
      </c>
      <c r="C619" s="274">
        <v>1543345</v>
      </c>
      <c r="D619" s="274">
        <v>36711.820396210926</v>
      </c>
      <c r="E619" s="263"/>
      <c r="F619" s="263"/>
      <c r="G619" s="263"/>
      <c r="H619" s="263"/>
      <c r="I619" s="263"/>
      <c r="J619" s="263"/>
      <c r="K619" s="263"/>
      <c r="L619" s="263"/>
      <c r="M619" s="263"/>
      <c r="N619" s="290" t="s">
        <v>609</v>
      </c>
    </row>
    <row r="620" spans="1:14" ht="12.6" customHeight="1">
      <c r="A620" s="287">
        <v>8790</v>
      </c>
      <c r="B620" s="291" t="s">
        <v>610</v>
      </c>
      <c r="C620" s="274">
        <v>76541</v>
      </c>
      <c r="D620" s="274">
        <v>0</v>
      </c>
      <c r="E620" s="263"/>
      <c r="F620" s="263"/>
      <c r="G620" s="263"/>
      <c r="H620" s="263"/>
      <c r="I620" s="263"/>
      <c r="J620" s="263"/>
      <c r="K620" s="263"/>
      <c r="L620" s="263"/>
      <c r="M620" s="263"/>
      <c r="N620" s="290" t="s">
        <v>611</v>
      </c>
    </row>
    <row r="621" spans="1:14" ht="12.6" customHeight="1">
      <c r="A621" s="287">
        <v>8630</v>
      </c>
      <c r="B621" s="291" t="s">
        <v>612</v>
      </c>
      <c r="C621" s="274">
        <v>0</v>
      </c>
      <c r="D621" s="274">
        <v>0</v>
      </c>
      <c r="E621" s="263"/>
      <c r="F621" s="263"/>
      <c r="G621" s="263"/>
      <c r="H621" s="263"/>
      <c r="I621" s="263"/>
      <c r="J621" s="263"/>
      <c r="K621" s="263"/>
      <c r="L621" s="263"/>
      <c r="M621" s="263"/>
      <c r="N621" s="290" t="s">
        <v>613</v>
      </c>
    </row>
    <row r="622" spans="1:14" ht="12.6" customHeight="1">
      <c r="A622" s="287">
        <v>8770</v>
      </c>
      <c r="B622" s="289" t="s">
        <v>614</v>
      </c>
      <c r="C622" s="274">
        <v>0</v>
      </c>
      <c r="D622" s="274">
        <v>0</v>
      </c>
      <c r="E622" s="263"/>
      <c r="F622" s="263"/>
      <c r="G622" s="263"/>
      <c r="H622" s="263"/>
      <c r="I622" s="263"/>
      <c r="J622" s="263"/>
      <c r="K622" s="263"/>
      <c r="L622" s="263"/>
      <c r="M622" s="263"/>
      <c r="N622" s="290" t="s">
        <v>615</v>
      </c>
    </row>
    <row r="623" spans="1:14" ht="12.6" customHeight="1">
      <c r="A623" s="287">
        <v>8640</v>
      </c>
      <c r="B623" s="291" t="s">
        <v>616</v>
      </c>
      <c r="C623" s="274">
        <v>0</v>
      </c>
      <c r="D623" s="274">
        <v>0</v>
      </c>
      <c r="E623" s="274">
        <v>1889361.820396211</v>
      </c>
      <c r="F623" s="263"/>
      <c r="G623" s="263"/>
      <c r="H623" s="263"/>
      <c r="I623" s="263"/>
      <c r="J623" s="263"/>
      <c r="K623" s="263"/>
      <c r="L623" s="263"/>
      <c r="M623" s="263"/>
      <c r="N623" s="290" t="s">
        <v>617</v>
      </c>
    </row>
    <row r="624" spans="1:14" ht="12.6" customHeight="1">
      <c r="A624" s="287">
        <v>8420</v>
      </c>
      <c r="B624" s="291" t="s">
        <v>139</v>
      </c>
      <c r="C624" s="274">
        <v>149157</v>
      </c>
      <c r="D624" s="274">
        <v>0</v>
      </c>
      <c r="E624" s="274">
        <v>13191.675086690882</v>
      </c>
      <c r="F624" s="274">
        <v>162348.67508669087</v>
      </c>
      <c r="G624" s="263"/>
      <c r="H624" s="263"/>
      <c r="I624" s="263"/>
      <c r="J624" s="263"/>
      <c r="K624" s="263"/>
      <c r="L624" s="263"/>
      <c r="M624" s="263"/>
      <c r="N624" s="290" t="s">
        <v>618</v>
      </c>
    </row>
    <row r="625" spans="1:14" ht="12.6" customHeight="1">
      <c r="A625" s="287">
        <v>8320</v>
      </c>
      <c r="B625" s="291" t="s">
        <v>135</v>
      </c>
      <c r="C625" s="274">
        <v>438613</v>
      </c>
      <c r="D625" s="274">
        <v>6291.1356123965661</v>
      </c>
      <c r="E625" s="274">
        <v>39348.007815414589</v>
      </c>
      <c r="F625" s="274">
        <v>8516.2863052977027</v>
      </c>
      <c r="G625" s="274">
        <v>492768.42973310885</v>
      </c>
      <c r="H625" s="263"/>
      <c r="I625" s="263"/>
      <c r="J625" s="263"/>
      <c r="K625" s="263"/>
      <c r="L625" s="263"/>
      <c r="M625" s="263"/>
      <c r="N625" s="290" t="s">
        <v>619</v>
      </c>
    </row>
    <row r="626" spans="1:14" ht="12.6" customHeight="1">
      <c r="A626" s="287">
        <v>8650</v>
      </c>
      <c r="B626" s="291" t="s">
        <v>152</v>
      </c>
      <c r="C626" s="274">
        <v>0</v>
      </c>
      <c r="D626" s="274">
        <v>0</v>
      </c>
      <c r="E626" s="274">
        <v>0</v>
      </c>
      <c r="F626" s="274">
        <v>0</v>
      </c>
      <c r="G626" s="274">
        <v>0</v>
      </c>
      <c r="H626" s="263"/>
      <c r="I626" s="263"/>
      <c r="J626" s="263"/>
      <c r="K626" s="263"/>
      <c r="L626" s="263"/>
      <c r="M626" s="263"/>
      <c r="N626" s="290" t="s">
        <v>620</v>
      </c>
    </row>
    <row r="627" spans="1:14" ht="12.6" customHeight="1">
      <c r="A627" s="287">
        <v>8620</v>
      </c>
      <c r="B627" s="289" t="s">
        <v>621</v>
      </c>
      <c r="C627" s="274">
        <v>150798</v>
      </c>
      <c r="D627" s="274">
        <v>0</v>
      </c>
      <c r="E627" s="274">
        <v>13336.80765718546</v>
      </c>
      <c r="F627" s="274">
        <v>4.1758961544759128</v>
      </c>
      <c r="G627" s="274">
        <v>0</v>
      </c>
      <c r="H627" s="263"/>
      <c r="I627" s="263"/>
      <c r="J627" s="263"/>
      <c r="K627" s="263"/>
      <c r="L627" s="263"/>
      <c r="M627" s="263"/>
      <c r="N627" s="290" t="s">
        <v>622</v>
      </c>
    </row>
    <row r="628" spans="1:14" ht="12.6" customHeight="1">
      <c r="A628" s="287">
        <v>8330</v>
      </c>
      <c r="B628" s="291" t="s">
        <v>136</v>
      </c>
      <c r="C628" s="274">
        <v>13387</v>
      </c>
      <c r="D628" s="274">
        <v>2815.7905361936241</v>
      </c>
      <c r="E628" s="274">
        <v>1432.9997804405843</v>
      </c>
      <c r="F628" s="274">
        <v>0</v>
      </c>
      <c r="G628" s="274">
        <v>0</v>
      </c>
      <c r="H628" s="274">
        <v>181774.77386997413</v>
      </c>
      <c r="I628" s="263"/>
      <c r="J628" s="263"/>
      <c r="K628" s="263"/>
      <c r="L628" s="263"/>
      <c r="M628" s="263"/>
      <c r="N628" s="290" t="s">
        <v>623</v>
      </c>
    </row>
    <row r="629" spans="1:14" ht="12.6" customHeight="1">
      <c r="A629" s="287">
        <v>8460</v>
      </c>
      <c r="B629" s="291" t="s">
        <v>141</v>
      </c>
      <c r="C629" s="274">
        <v>507524</v>
      </c>
      <c r="D629" s="274">
        <v>999.47880293719629</v>
      </c>
      <c r="E629" s="274">
        <v>44974.600631026944</v>
      </c>
      <c r="F629" s="274">
        <v>1739.2910084562793</v>
      </c>
      <c r="G629" s="274">
        <v>0</v>
      </c>
      <c r="H629" s="274">
        <v>10225.966621902024</v>
      </c>
      <c r="I629" s="274">
        <v>565463.33706432243</v>
      </c>
      <c r="J629" s="263"/>
      <c r="K629" s="263"/>
      <c r="L629" s="263"/>
      <c r="M629" s="263"/>
      <c r="N629" s="290" t="s">
        <v>624</v>
      </c>
    </row>
    <row r="630" spans="1:14" ht="12.6" customHeight="1">
      <c r="A630" s="287">
        <v>8350</v>
      </c>
      <c r="B630" s="291" t="s">
        <v>625</v>
      </c>
      <c r="C630" s="274">
        <v>34831</v>
      </c>
      <c r="D630" s="274">
        <v>7326.1288905650326</v>
      </c>
      <c r="E630" s="274">
        <v>3728.4414872388361</v>
      </c>
      <c r="F630" s="274">
        <v>0</v>
      </c>
      <c r="G630" s="274">
        <v>0</v>
      </c>
      <c r="H630" s="274">
        <v>0</v>
      </c>
      <c r="I630" s="274">
        <v>0</v>
      </c>
      <c r="J630" s="274">
        <v>45885.570377803866</v>
      </c>
      <c r="K630" s="263"/>
      <c r="L630" s="263"/>
      <c r="M630" s="263"/>
      <c r="N630" s="290" t="s">
        <v>626</v>
      </c>
    </row>
    <row r="631" spans="1:14" ht="12.6" customHeight="1">
      <c r="A631" s="287">
        <v>8200</v>
      </c>
      <c r="B631" s="291" t="s">
        <v>627</v>
      </c>
      <c r="C631" s="274">
        <v>0</v>
      </c>
      <c r="D631" s="274">
        <v>0</v>
      </c>
      <c r="E631" s="274">
        <v>0</v>
      </c>
      <c r="F631" s="274">
        <v>0</v>
      </c>
      <c r="G631" s="274">
        <v>0</v>
      </c>
      <c r="H631" s="274">
        <v>0</v>
      </c>
      <c r="I631" s="274">
        <v>0</v>
      </c>
      <c r="J631" s="274">
        <v>0</v>
      </c>
      <c r="K631" s="263"/>
      <c r="L631" s="263"/>
      <c r="M631" s="263"/>
      <c r="N631" s="290" t="s">
        <v>628</v>
      </c>
    </row>
    <row r="632" spans="1:14" ht="12.6" customHeight="1">
      <c r="A632" s="287">
        <v>8360</v>
      </c>
      <c r="B632" s="291" t="s">
        <v>629</v>
      </c>
      <c r="C632" s="274">
        <v>0</v>
      </c>
      <c r="D632" s="274">
        <v>0</v>
      </c>
      <c r="E632" s="274">
        <v>0</v>
      </c>
      <c r="F632" s="274">
        <v>0</v>
      </c>
      <c r="G632" s="274">
        <v>0</v>
      </c>
      <c r="H632" s="274">
        <v>0</v>
      </c>
      <c r="I632" s="274">
        <v>0</v>
      </c>
      <c r="J632" s="274">
        <v>0</v>
      </c>
      <c r="K632" s="263"/>
      <c r="L632" s="263"/>
      <c r="M632" s="263"/>
      <c r="N632" s="290" t="s">
        <v>630</v>
      </c>
    </row>
    <row r="633" spans="1:14" ht="12.6" customHeight="1">
      <c r="A633" s="287">
        <v>8370</v>
      </c>
      <c r="B633" s="291" t="s">
        <v>631</v>
      </c>
      <c r="C633" s="274">
        <v>0</v>
      </c>
      <c r="D633" s="274">
        <v>0</v>
      </c>
      <c r="E633" s="274">
        <v>0</v>
      </c>
      <c r="F633" s="274">
        <v>0</v>
      </c>
      <c r="G633" s="274">
        <v>0</v>
      </c>
      <c r="H633" s="274">
        <v>0</v>
      </c>
      <c r="I633" s="274">
        <v>0</v>
      </c>
      <c r="J633" s="274">
        <v>0</v>
      </c>
      <c r="K633" s="263"/>
      <c r="L633" s="263"/>
      <c r="M633" s="263"/>
      <c r="N633" s="290" t="s">
        <v>632</v>
      </c>
    </row>
    <row r="634" spans="1:14" ht="12.6" customHeight="1">
      <c r="A634" s="287">
        <v>8490</v>
      </c>
      <c r="B634" s="291" t="s">
        <v>633</v>
      </c>
      <c r="C634" s="274">
        <v>0</v>
      </c>
      <c r="D634" s="274">
        <v>0</v>
      </c>
      <c r="E634" s="274">
        <v>0</v>
      </c>
      <c r="F634" s="274">
        <v>0</v>
      </c>
      <c r="G634" s="274">
        <v>0</v>
      </c>
      <c r="H634" s="274">
        <v>0</v>
      </c>
      <c r="I634" s="274">
        <v>0</v>
      </c>
      <c r="J634" s="274">
        <v>0</v>
      </c>
      <c r="K634" s="263"/>
      <c r="L634" s="263"/>
      <c r="M634" s="263"/>
      <c r="N634" s="290" t="s">
        <v>634</v>
      </c>
    </row>
    <row r="635" spans="1:14" ht="12.6" customHeight="1">
      <c r="A635" s="287">
        <v>8530</v>
      </c>
      <c r="B635" s="291" t="s">
        <v>635</v>
      </c>
      <c r="C635" s="274">
        <v>974316</v>
      </c>
      <c r="D635" s="274">
        <v>0</v>
      </c>
      <c r="E635" s="274">
        <v>86170.00947836382</v>
      </c>
      <c r="F635" s="274">
        <v>278.33255673093805</v>
      </c>
      <c r="G635" s="274">
        <v>0</v>
      </c>
      <c r="H635" s="274">
        <v>4223.3920895004185</v>
      </c>
      <c r="I635" s="274">
        <v>0</v>
      </c>
      <c r="J635" s="274">
        <v>0</v>
      </c>
      <c r="K635" s="263"/>
      <c r="L635" s="263"/>
      <c r="M635" s="263"/>
      <c r="N635" s="290" t="s">
        <v>636</v>
      </c>
    </row>
    <row r="636" spans="1:14" ht="12.6" customHeight="1">
      <c r="A636" s="287">
        <v>8480</v>
      </c>
      <c r="B636" s="291" t="s">
        <v>637</v>
      </c>
      <c r="C636" s="274">
        <v>826407</v>
      </c>
      <c r="D636" s="274">
        <v>0</v>
      </c>
      <c r="E636" s="274">
        <v>73088.709436144141</v>
      </c>
      <c r="F636" s="274">
        <v>3620.2598849941255</v>
      </c>
      <c r="G636" s="274">
        <v>0</v>
      </c>
      <c r="H636" s="274">
        <v>3446.4005880766158</v>
      </c>
      <c r="I636" s="274">
        <v>0</v>
      </c>
      <c r="J636" s="274">
        <v>0</v>
      </c>
      <c r="K636" s="263"/>
      <c r="L636" s="263"/>
      <c r="M636" s="263"/>
      <c r="N636" s="290" t="s">
        <v>638</v>
      </c>
    </row>
    <row r="637" spans="1:14" ht="12.6" customHeight="1">
      <c r="A637" s="287">
        <v>8560</v>
      </c>
      <c r="B637" s="291" t="s">
        <v>147</v>
      </c>
      <c r="C637" s="274">
        <v>513987</v>
      </c>
      <c r="D637" s="274">
        <v>9451.9239079796789</v>
      </c>
      <c r="E637" s="274">
        <v>46293.745596392924</v>
      </c>
      <c r="F637" s="274">
        <v>909.92172003688916</v>
      </c>
      <c r="G637" s="274">
        <v>0</v>
      </c>
      <c r="H637" s="274">
        <v>13932.717056412264</v>
      </c>
      <c r="I637" s="274">
        <v>0</v>
      </c>
      <c r="J637" s="274">
        <v>0</v>
      </c>
      <c r="K637" s="263"/>
      <c r="L637" s="263"/>
      <c r="M637" s="263"/>
      <c r="N637" s="290" t="s">
        <v>639</v>
      </c>
    </row>
    <row r="638" spans="1:14" ht="12.6" customHeight="1">
      <c r="A638" s="287">
        <v>8590</v>
      </c>
      <c r="B638" s="291" t="s">
        <v>640</v>
      </c>
      <c r="C638" s="274">
        <v>0</v>
      </c>
      <c r="D638" s="274">
        <v>0</v>
      </c>
      <c r="E638" s="274">
        <v>0</v>
      </c>
      <c r="F638" s="274">
        <v>0</v>
      </c>
      <c r="G638" s="274">
        <v>0</v>
      </c>
      <c r="H638" s="274">
        <v>0</v>
      </c>
      <c r="I638" s="274">
        <v>0</v>
      </c>
      <c r="J638" s="274">
        <v>0</v>
      </c>
      <c r="K638" s="263"/>
      <c r="L638" s="263"/>
      <c r="M638" s="263"/>
      <c r="N638" s="290" t="s">
        <v>641</v>
      </c>
    </row>
    <row r="639" spans="1:14" ht="12.6" customHeight="1">
      <c r="A639" s="287">
        <v>8660</v>
      </c>
      <c r="B639" s="291" t="s">
        <v>642</v>
      </c>
      <c r="C639" s="274">
        <v>0</v>
      </c>
      <c r="D639" s="274">
        <v>0</v>
      </c>
      <c r="E639" s="274">
        <v>0</v>
      </c>
      <c r="F639" s="274">
        <v>0</v>
      </c>
      <c r="G639" s="274">
        <v>0</v>
      </c>
      <c r="H639" s="274">
        <v>0</v>
      </c>
      <c r="I639" s="274">
        <v>0</v>
      </c>
      <c r="J639" s="274">
        <v>0</v>
      </c>
      <c r="K639" s="263"/>
      <c r="L639" s="263"/>
      <c r="M639" s="263"/>
      <c r="N639" s="290" t="s">
        <v>643</v>
      </c>
    </row>
    <row r="640" spans="1:14" ht="12.6" customHeight="1">
      <c r="A640" s="287">
        <v>8670</v>
      </c>
      <c r="B640" s="291" t="s">
        <v>644</v>
      </c>
      <c r="C640" s="274">
        <v>0</v>
      </c>
      <c r="D640" s="274">
        <v>0</v>
      </c>
      <c r="E640" s="274">
        <v>0</v>
      </c>
      <c r="F640" s="274">
        <v>0</v>
      </c>
      <c r="G640" s="274">
        <v>0</v>
      </c>
      <c r="H640" s="274">
        <v>0</v>
      </c>
      <c r="I640" s="274">
        <v>0</v>
      </c>
      <c r="J640" s="274">
        <v>0</v>
      </c>
      <c r="K640" s="263"/>
      <c r="L640" s="263"/>
      <c r="M640" s="263"/>
      <c r="N640" s="290" t="s">
        <v>645</v>
      </c>
    </row>
    <row r="641" spans="1:14" ht="12.6" customHeight="1">
      <c r="A641" s="287">
        <v>8680</v>
      </c>
      <c r="B641" s="291" t="s">
        <v>646</v>
      </c>
      <c r="C641" s="274">
        <v>0</v>
      </c>
      <c r="D641" s="274">
        <v>0</v>
      </c>
      <c r="E641" s="274">
        <v>0</v>
      </c>
      <c r="F641" s="274">
        <v>0</v>
      </c>
      <c r="G641" s="274">
        <v>0</v>
      </c>
      <c r="H641" s="274">
        <v>0</v>
      </c>
      <c r="I641" s="274">
        <v>0</v>
      </c>
      <c r="J641" s="274">
        <v>0</v>
      </c>
      <c r="K641" s="263"/>
      <c r="L641" s="263"/>
      <c r="M641" s="263"/>
      <c r="N641" s="290" t="s">
        <v>647</v>
      </c>
    </row>
    <row r="642" spans="1:14" ht="12.6" customHeight="1">
      <c r="A642" s="287">
        <v>8690</v>
      </c>
      <c r="B642" s="291" t="s">
        <v>648</v>
      </c>
      <c r="C642" s="274">
        <v>400981</v>
      </c>
      <c r="D642" s="274">
        <v>10329.638795838233</v>
      </c>
      <c r="E642" s="274">
        <v>36376.947154300309</v>
      </c>
      <c r="F642" s="274">
        <v>2.7234105355277696</v>
      </c>
      <c r="G642" s="274">
        <v>0</v>
      </c>
      <c r="H642" s="274">
        <v>285.39848236878788</v>
      </c>
      <c r="I642" s="274">
        <v>35378.383451015936</v>
      </c>
      <c r="J642" s="274">
        <v>0</v>
      </c>
      <c r="K642" s="263"/>
      <c r="L642" s="263"/>
      <c r="M642" s="263"/>
      <c r="N642" s="290" t="s">
        <v>649</v>
      </c>
    </row>
    <row r="643" spans="1:14" ht="12.6" customHeight="1">
      <c r="A643" s="287">
        <v>8700</v>
      </c>
      <c r="B643" s="291" t="s">
        <v>650</v>
      </c>
      <c r="C643" s="274">
        <v>0</v>
      </c>
      <c r="D643" s="274">
        <v>0</v>
      </c>
      <c r="E643" s="274">
        <v>0</v>
      </c>
      <c r="F643" s="274">
        <v>0</v>
      </c>
      <c r="G643" s="274">
        <v>0</v>
      </c>
      <c r="H643" s="274">
        <v>0</v>
      </c>
      <c r="I643" s="274">
        <v>0</v>
      </c>
      <c r="J643" s="274">
        <v>0</v>
      </c>
      <c r="K643" s="263"/>
      <c r="L643" s="263"/>
      <c r="M643" s="263"/>
      <c r="N643" s="290" t="s">
        <v>651</v>
      </c>
    </row>
    <row r="644" spans="1:14" ht="12.6" customHeight="1">
      <c r="A644" s="287">
        <v>8710</v>
      </c>
      <c r="B644" s="291" t="s">
        <v>652</v>
      </c>
      <c r="C644" s="274">
        <v>0</v>
      </c>
      <c r="D644" s="274">
        <v>0</v>
      </c>
      <c r="E644" s="274">
        <v>0</v>
      </c>
      <c r="F644" s="274">
        <v>0</v>
      </c>
      <c r="G644" s="274">
        <v>0</v>
      </c>
      <c r="H644" s="274">
        <v>0</v>
      </c>
      <c r="I644" s="274">
        <v>0</v>
      </c>
      <c r="J644" s="274">
        <v>0</v>
      </c>
      <c r="K644" s="274">
        <v>3039479.503608691</v>
      </c>
      <c r="L644" s="263"/>
      <c r="M644" s="263"/>
      <c r="N644" s="290" t="s">
        <v>653</v>
      </c>
    </row>
    <row r="645" spans="1:14" ht="12.6" customHeight="1">
      <c r="A645" s="287">
        <v>8720</v>
      </c>
      <c r="B645" s="291" t="s">
        <v>654</v>
      </c>
      <c r="C645" s="274">
        <v>447151</v>
      </c>
      <c r="D645" s="274">
        <v>1719.9153004858354</v>
      </c>
      <c r="E645" s="274">
        <v>39698.835927978922</v>
      </c>
      <c r="F645" s="274">
        <v>10.106879098514167</v>
      </c>
      <c r="G645" s="274">
        <v>0</v>
      </c>
      <c r="H645" s="274">
        <v>4213.1459048962115</v>
      </c>
      <c r="I645" s="274">
        <v>5890.6051030915523</v>
      </c>
      <c r="J645" s="274">
        <v>0</v>
      </c>
      <c r="K645" s="274">
        <v>0</v>
      </c>
      <c r="L645" s="263"/>
      <c r="M645" s="263"/>
      <c r="N645" s="290" t="s">
        <v>655</v>
      </c>
    </row>
    <row r="646" spans="1:14" ht="12.6" customHeight="1">
      <c r="A646" s="287">
        <v>8730</v>
      </c>
      <c r="B646" s="291" t="s">
        <v>656</v>
      </c>
      <c r="C646" s="274">
        <v>0</v>
      </c>
      <c r="D646" s="274">
        <v>0</v>
      </c>
      <c r="E646" s="274">
        <v>0</v>
      </c>
      <c r="F646" s="274">
        <v>0</v>
      </c>
      <c r="G646" s="274">
        <v>0</v>
      </c>
      <c r="H646" s="274">
        <v>0</v>
      </c>
      <c r="I646" s="274">
        <v>0</v>
      </c>
      <c r="J646" s="274">
        <v>0</v>
      </c>
      <c r="K646" s="274">
        <v>0</v>
      </c>
      <c r="L646" s="263"/>
      <c r="M646" s="263"/>
      <c r="N646" s="290" t="s">
        <v>657</v>
      </c>
    </row>
    <row r="647" spans="1:14" ht="12.6" customHeight="1">
      <c r="A647" s="287">
        <v>8740</v>
      </c>
      <c r="B647" s="291" t="s">
        <v>658</v>
      </c>
      <c r="C647" s="274">
        <v>0</v>
      </c>
      <c r="D647" s="274">
        <v>0</v>
      </c>
      <c r="E647" s="274">
        <v>0</v>
      </c>
      <c r="F647" s="274">
        <v>0</v>
      </c>
      <c r="G647" s="274">
        <v>0</v>
      </c>
      <c r="H647" s="274">
        <v>0</v>
      </c>
      <c r="I647" s="274">
        <v>0</v>
      </c>
      <c r="J647" s="274">
        <v>0</v>
      </c>
      <c r="K647" s="274">
        <v>0</v>
      </c>
      <c r="L647" s="274">
        <v>498683.60911555105</v>
      </c>
      <c r="M647" s="263"/>
      <c r="N647" s="290" t="s">
        <v>659</v>
      </c>
    </row>
    <row r="648" spans="1:14" ht="12.6" customHeight="1">
      <c r="A648" s="287"/>
      <c r="B648" s="287"/>
      <c r="C648" s="274">
        <v>6538500</v>
      </c>
      <c r="D648" s="263"/>
      <c r="E648" s="263"/>
      <c r="F648" s="263"/>
      <c r="G648" s="263"/>
      <c r="H648" s="263"/>
      <c r="I648" s="263"/>
      <c r="J648" s="263"/>
      <c r="K648" s="263"/>
      <c r="L648" s="338"/>
      <c r="M648" s="263"/>
      <c r="N648" s="263"/>
    </row>
    <row r="665" spans="1:14" ht="12.6" customHeight="1">
      <c r="C665" s="181"/>
      <c r="M665" s="181"/>
    </row>
    <row r="666" spans="1:14" ht="12.6" customHeight="1">
      <c r="A666" s="263"/>
      <c r="B666" s="263"/>
      <c r="C666" s="275" t="s">
        <v>660</v>
      </c>
      <c r="D666" s="263"/>
      <c r="E666" s="263"/>
      <c r="F666" s="263"/>
      <c r="G666" s="263"/>
      <c r="H666" s="263"/>
      <c r="I666" s="263"/>
      <c r="J666" s="263"/>
      <c r="K666" s="263"/>
      <c r="L666" s="263"/>
      <c r="M666" s="275" t="s">
        <v>661</v>
      </c>
      <c r="N666" s="263"/>
    </row>
    <row r="667" spans="1:14" ht="12.6" customHeight="1">
      <c r="A667" s="263"/>
      <c r="B667" s="263"/>
      <c r="C667" s="275" t="s">
        <v>590</v>
      </c>
      <c r="D667" s="275" t="s">
        <v>591</v>
      </c>
      <c r="E667" s="289" t="s">
        <v>592</v>
      </c>
      <c r="F667" s="275" t="s">
        <v>593</v>
      </c>
      <c r="G667" s="275" t="s">
        <v>594</v>
      </c>
      <c r="H667" s="275" t="s">
        <v>595</v>
      </c>
      <c r="I667" s="275" t="s">
        <v>596</v>
      </c>
      <c r="J667" s="275" t="s">
        <v>597</v>
      </c>
      <c r="K667" s="275" t="s">
        <v>598</v>
      </c>
      <c r="L667" s="289" t="s">
        <v>599</v>
      </c>
      <c r="M667" s="275" t="s">
        <v>662</v>
      </c>
      <c r="N667" s="263"/>
    </row>
    <row r="668" spans="1:14" ht="12.6" customHeight="1">
      <c r="A668" s="287">
        <v>6010</v>
      </c>
      <c r="B668" s="289" t="s">
        <v>283</v>
      </c>
      <c r="C668" s="274">
        <v>0</v>
      </c>
      <c r="D668" s="274">
        <v>0</v>
      </c>
      <c r="E668" s="274">
        <v>0</v>
      </c>
      <c r="F668" s="274">
        <v>0</v>
      </c>
      <c r="G668" s="274">
        <v>0</v>
      </c>
      <c r="H668" s="274">
        <v>0</v>
      </c>
      <c r="I668" s="274">
        <v>0</v>
      </c>
      <c r="J668" s="274">
        <v>0</v>
      </c>
      <c r="K668" s="274">
        <v>0</v>
      </c>
      <c r="L668" s="274">
        <v>0</v>
      </c>
      <c r="M668" s="274">
        <v>0</v>
      </c>
      <c r="N668" s="289" t="s">
        <v>663</v>
      </c>
    </row>
    <row r="669" spans="1:14" ht="12.6" customHeight="1">
      <c r="A669" s="287">
        <v>6030</v>
      </c>
      <c r="B669" s="289" t="s">
        <v>284</v>
      </c>
      <c r="C669" s="274">
        <v>0</v>
      </c>
      <c r="D669" s="274">
        <v>0</v>
      </c>
      <c r="E669" s="274">
        <v>0</v>
      </c>
      <c r="F669" s="274">
        <v>0</v>
      </c>
      <c r="G669" s="274">
        <v>0</v>
      </c>
      <c r="H669" s="274">
        <v>0</v>
      </c>
      <c r="I669" s="274">
        <v>0</v>
      </c>
      <c r="J669" s="274">
        <v>0</v>
      </c>
      <c r="K669" s="274">
        <v>0</v>
      </c>
      <c r="L669" s="274">
        <v>0</v>
      </c>
      <c r="M669" s="274">
        <v>0</v>
      </c>
      <c r="N669" s="289" t="s">
        <v>664</v>
      </c>
    </row>
    <row r="670" spans="1:14" ht="12.6" customHeight="1">
      <c r="A670" s="287">
        <v>6070</v>
      </c>
      <c r="B670" s="289" t="s">
        <v>665</v>
      </c>
      <c r="C670" s="274">
        <v>2075640.986778846</v>
      </c>
      <c r="D670" s="274">
        <v>27721.23098499405</v>
      </c>
      <c r="E670" s="274">
        <v>186024.59801660085</v>
      </c>
      <c r="F670" s="274">
        <v>22803.777262924741</v>
      </c>
      <c r="G670" s="274">
        <v>300647.32257964619</v>
      </c>
      <c r="H670" s="274">
        <v>23298.053614317185</v>
      </c>
      <c r="I670" s="274">
        <v>94943.526962088596</v>
      </c>
      <c r="J670" s="274">
        <v>34414.177783352898</v>
      </c>
      <c r="K670" s="274">
        <v>218424.91530015282</v>
      </c>
      <c r="L670" s="274">
        <v>184629.22741084281</v>
      </c>
      <c r="M670" s="274">
        <v>1092907</v>
      </c>
      <c r="N670" s="289" t="s">
        <v>666</v>
      </c>
    </row>
    <row r="671" spans="1:14" ht="12.6" customHeight="1">
      <c r="A671" s="287">
        <v>6100</v>
      </c>
      <c r="B671" s="289" t="s">
        <v>667</v>
      </c>
      <c r="C671" s="274">
        <v>0</v>
      </c>
      <c r="D671" s="274">
        <v>0</v>
      </c>
      <c r="E671" s="274">
        <v>0</v>
      </c>
      <c r="F671" s="274">
        <v>0</v>
      </c>
      <c r="G671" s="274">
        <v>0</v>
      </c>
      <c r="H671" s="274">
        <v>0</v>
      </c>
      <c r="I671" s="274">
        <v>0</v>
      </c>
      <c r="J671" s="274">
        <v>0</v>
      </c>
      <c r="K671" s="274">
        <v>0</v>
      </c>
      <c r="L671" s="274">
        <v>0</v>
      </c>
      <c r="M671" s="274">
        <v>0</v>
      </c>
      <c r="N671" s="289" t="s">
        <v>668</v>
      </c>
    </row>
    <row r="672" spans="1:14" ht="12.6" customHeight="1">
      <c r="A672" s="287">
        <v>6120</v>
      </c>
      <c r="B672" s="289" t="s">
        <v>669</v>
      </c>
      <c r="C672" s="274">
        <v>0</v>
      </c>
      <c r="D672" s="274">
        <v>0</v>
      </c>
      <c r="E672" s="274">
        <v>0</v>
      </c>
      <c r="F672" s="274">
        <v>0</v>
      </c>
      <c r="G672" s="274">
        <v>0</v>
      </c>
      <c r="H672" s="274">
        <v>0</v>
      </c>
      <c r="I672" s="274">
        <v>0</v>
      </c>
      <c r="J672" s="274">
        <v>0</v>
      </c>
      <c r="K672" s="274">
        <v>0</v>
      </c>
      <c r="L672" s="274">
        <v>0</v>
      </c>
      <c r="M672" s="274">
        <v>0</v>
      </c>
      <c r="N672" s="289" t="s">
        <v>670</v>
      </c>
    </row>
    <row r="673" spans="1:14" ht="12.6" customHeight="1">
      <c r="A673" s="287">
        <v>6140</v>
      </c>
      <c r="B673" s="289" t="s">
        <v>671</v>
      </c>
      <c r="C673" s="274">
        <v>0</v>
      </c>
      <c r="D673" s="274">
        <v>0</v>
      </c>
      <c r="E673" s="274">
        <v>0</v>
      </c>
      <c r="F673" s="274">
        <v>0</v>
      </c>
      <c r="G673" s="274">
        <v>0</v>
      </c>
      <c r="H673" s="274">
        <v>0</v>
      </c>
      <c r="I673" s="274">
        <v>0</v>
      </c>
      <c r="J673" s="274">
        <v>0</v>
      </c>
      <c r="K673" s="274">
        <v>0</v>
      </c>
      <c r="L673" s="274">
        <v>0</v>
      </c>
      <c r="M673" s="274">
        <v>0</v>
      </c>
      <c r="N673" s="289" t="s">
        <v>672</v>
      </c>
    </row>
    <row r="674" spans="1:14" ht="12.6" customHeight="1">
      <c r="A674" s="287">
        <v>6150</v>
      </c>
      <c r="B674" s="289" t="s">
        <v>673</v>
      </c>
      <c r="C674" s="274">
        <v>0</v>
      </c>
      <c r="D674" s="274">
        <v>0</v>
      </c>
      <c r="E674" s="274">
        <v>0</v>
      </c>
      <c r="F674" s="274">
        <v>0</v>
      </c>
      <c r="G674" s="274">
        <v>0</v>
      </c>
      <c r="H674" s="274">
        <v>0</v>
      </c>
      <c r="I674" s="274">
        <v>0</v>
      </c>
      <c r="J674" s="274">
        <v>0</v>
      </c>
      <c r="K674" s="274">
        <v>0</v>
      </c>
      <c r="L674" s="274">
        <v>0</v>
      </c>
      <c r="M674" s="274">
        <v>0</v>
      </c>
      <c r="N674" s="289" t="s">
        <v>674</v>
      </c>
    </row>
    <row r="675" spans="1:14" ht="12.6" customHeight="1">
      <c r="A675" s="287">
        <v>6170</v>
      </c>
      <c r="B675" s="289" t="s">
        <v>99</v>
      </c>
      <c r="C675" s="274">
        <v>0</v>
      </c>
      <c r="D675" s="274">
        <v>0</v>
      </c>
      <c r="E675" s="274">
        <v>0</v>
      </c>
      <c r="F675" s="274">
        <v>0</v>
      </c>
      <c r="G675" s="274">
        <v>0</v>
      </c>
      <c r="H675" s="274">
        <v>0</v>
      </c>
      <c r="I675" s="274">
        <v>0</v>
      </c>
      <c r="J675" s="274">
        <v>0</v>
      </c>
      <c r="K675" s="274">
        <v>0</v>
      </c>
      <c r="L675" s="274">
        <v>0</v>
      </c>
      <c r="M675" s="274">
        <v>0</v>
      </c>
      <c r="N675" s="289" t="s">
        <v>675</v>
      </c>
    </row>
    <row r="676" spans="1:14" ht="12.6" customHeight="1">
      <c r="A676" s="287">
        <v>6200</v>
      </c>
      <c r="B676" s="289" t="s">
        <v>288</v>
      </c>
      <c r="C676" s="274">
        <v>0</v>
      </c>
      <c r="D676" s="274">
        <v>0</v>
      </c>
      <c r="E676" s="274">
        <v>0</v>
      </c>
      <c r="F676" s="274">
        <v>0</v>
      </c>
      <c r="G676" s="274">
        <v>0</v>
      </c>
      <c r="H676" s="274">
        <v>0</v>
      </c>
      <c r="I676" s="274">
        <v>0</v>
      </c>
      <c r="J676" s="274">
        <v>0</v>
      </c>
      <c r="K676" s="274">
        <v>0</v>
      </c>
      <c r="L676" s="274">
        <v>0</v>
      </c>
      <c r="M676" s="274">
        <v>0</v>
      </c>
      <c r="N676" s="289" t="s">
        <v>676</v>
      </c>
    </row>
    <row r="677" spans="1:14" ht="12.6" customHeight="1">
      <c r="A677" s="287">
        <v>6210</v>
      </c>
      <c r="B677" s="289" t="s">
        <v>289</v>
      </c>
      <c r="C677" s="274">
        <v>980878.01322115387</v>
      </c>
      <c r="D677" s="274">
        <v>13100.121545121085</v>
      </c>
      <c r="E677" s="274">
        <v>87908.958996974601</v>
      </c>
      <c r="F677" s="274">
        <v>10776.298281771515</v>
      </c>
      <c r="G677" s="274">
        <v>142075.81438719566</v>
      </c>
      <c r="H677" s="274">
        <v>11009.876663756973</v>
      </c>
      <c r="I677" s="274">
        <v>44867.118051110905</v>
      </c>
      <c r="J677" s="274">
        <v>0</v>
      </c>
      <c r="K677" s="274">
        <v>79809.618042926639</v>
      </c>
      <c r="L677" s="274">
        <v>87249.56410388503</v>
      </c>
      <c r="M677" s="274">
        <v>476797</v>
      </c>
      <c r="N677" s="289" t="s">
        <v>677</v>
      </c>
    </row>
    <row r="678" spans="1:14" ht="12.6" customHeight="1">
      <c r="A678" s="287">
        <v>6330</v>
      </c>
      <c r="B678" s="289" t="s">
        <v>678</v>
      </c>
      <c r="C678" s="274">
        <v>0</v>
      </c>
      <c r="D678" s="274">
        <v>0</v>
      </c>
      <c r="E678" s="274">
        <v>0</v>
      </c>
      <c r="F678" s="274">
        <v>0</v>
      </c>
      <c r="G678" s="274">
        <v>0</v>
      </c>
      <c r="H678" s="274">
        <v>0</v>
      </c>
      <c r="I678" s="274">
        <v>0</v>
      </c>
      <c r="J678" s="274">
        <v>0</v>
      </c>
      <c r="K678" s="274">
        <v>0</v>
      </c>
      <c r="L678" s="274">
        <v>0</v>
      </c>
      <c r="M678" s="274">
        <v>0</v>
      </c>
      <c r="N678" s="289" t="s">
        <v>679</v>
      </c>
    </row>
    <row r="679" spans="1:14" ht="12.6" customHeight="1">
      <c r="A679" s="287">
        <v>6400</v>
      </c>
      <c r="B679" s="289" t="s">
        <v>680</v>
      </c>
      <c r="C679" s="274">
        <v>0</v>
      </c>
      <c r="D679" s="274">
        <v>0</v>
      </c>
      <c r="E679" s="274">
        <v>0</v>
      </c>
      <c r="F679" s="274">
        <v>0</v>
      </c>
      <c r="G679" s="274">
        <v>0</v>
      </c>
      <c r="H679" s="274">
        <v>0</v>
      </c>
      <c r="I679" s="274">
        <v>0</v>
      </c>
      <c r="J679" s="274">
        <v>0</v>
      </c>
      <c r="K679" s="274">
        <v>0</v>
      </c>
      <c r="L679" s="274">
        <v>0</v>
      </c>
      <c r="M679" s="274">
        <v>0</v>
      </c>
      <c r="N679" s="289" t="s">
        <v>681</v>
      </c>
    </row>
    <row r="680" spans="1:14" ht="12.6" customHeight="1">
      <c r="A680" s="287">
        <v>7010</v>
      </c>
      <c r="B680" s="289" t="s">
        <v>682</v>
      </c>
      <c r="C680" s="274">
        <v>0</v>
      </c>
      <c r="D680" s="274">
        <v>0</v>
      </c>
      <c r="E680" s="274">
        <v>0</v>
      </c>
      <c r="F680" s="274">
        <v>0</v>
      </c>
      <c r="G680" s="274">
        <v>0</v>
      </c>
      <c r="H680" s="274">
        <v>0</v>
      </c>
      <c r="I680" s="274">
        <v>0</v>
      </c>
      <c r="J680" s="274">
        <v>0</v>
      </c>
      <c r="K680" s="274">
        <v>0</v>
      </c>
      <c r="L680" s="274">
        <v>0</v>
      </c>
      <c r="M680" s="274">
        <v>0</v>
      </c>
      <c r="N680" s="289" t="s">
        <v>683</v>
      </c>
    </row>
    <row r="681" spans="1:14" ht="12.6" customHeight="1">
      <c r="A681" s="287">
        <v>7020</v>
      </c>
      <c r="B681" s="289" t="s">
        <v>684</v>
      </c>
      <c r="C681" s="274">
        <v>1183777</v>
      </c>
      <c r="D681" s="274">
        <v>20141.780952592231</v>
      </c>
      <c r="E681" s="274">
        <v>106476.43348345412</v>
      </c>
      <c r="F681" s="274">
        <v>25930.19691110112</v>
      </c>
      <c r="G681" s="274">
        <v>0</v>
      </c>
      <c r="H681" s="274">
        <v>8910.8951835360385</v>
      </c>
      <c r="I681" s="274">
        <v>68984.372446234411</v>
      </c>
      <c r="J681" s="274">
        <v>1835.4228151121547</v>
      </c>
      <c r="K681" s="274">
        <v>200528.37073332231</v>
      </c>
      <c r="L681" s="274">
        <v>70615.842872996014</v>
      </c>
      <c r="M681" s="274">
        <v>503423</v>
      </c>
      <c r="N681" s="289" t="s">
        <v>685</v>
      </c>
    </row>
    <row r="682" spans="1:14" ht="12.6" customHeight="1">
      <c r="A682" s="287">
        <v>7030</v>
      </c>
      <c r="B682" s="289" t="s">
        <v>686</v>
      </c>
      <c r="C682" s="274">
        <v>0</v>
      </c>
      <c r="D682" s="274">
        <v>0</v>
      </c>
      <c r="E682" s="274">
        <v>0</v>
      </c>
      <c r="F682" s="274">
        <v>0</v>
      </c>
      <c r="G682" s="274">
        <v>0</v>
      </c>
      <c r="H682" s="274">
        <v>0</v>
      </c>
      <c r="I682" s="274">
        <v>0</v>
      </c>
      <c r="J682" s="274">
        <v>0</v>
      </c>
      <c r="K682" s="274">
        <v>0</v>
      </c>
      <c r="L682" s="274">
        <v>0</v>
      </c>
      <c r="M682" s="274">
        <v>0</v>
      </c>
      <c r="N682" s="289" t="s">
        <v>687</v>
      </c>
    </row>
    <row r="683" spans="1:14" ht="12.6" customHeight="1">
      <c r="A683" s="287">
        <v>7040</v>
      </c>
      <c r="B683" s="289" t="s">
        <v>107</v>
      </c>
      <c r="C683" s="274">
        <v>462979</v>
      </c>
      <c r="D683" s="274">
        <v>248.60132661889656</v>
      </c>
      <c r="E683" s="274">
        <v>40968.563378774947</v>
      </c>
      <c r="F683" s="274">
        <v>46.540060040463437</v>
      </c>
      <c r="G683" s="274">
        <v>0</v>
      </c>
      <c r="H683" s="274">
        <v>3286.4330237907684</v>
      </c>
      <c r="I683" s="274">
        <v>851.44439543211229</v>
      </c>
      <c r="J683" s="274">
        <v>0</v>
      </c>
      <c r="K683" s="274">
        <v>33377.533668282944</v>
      </c>
      <c r="L683" s="274">
        <v>0</v>
      </c>
      <c r="M683" s="274">
        <v>78779</v>
      </c>
      <c r="N683" s="289" t="s">
        <v>688</v>
      </c>
    </row>
    <row r="684" spans="1:14" ht="12.6" customHeight="1">
      <c r="A684" s="287">
        <v>7050</v>
      </c>
      <c r="B684" s="289" t="s">
        <v>689</v>
      </c>
      <c r="C684" s="274">
        <v>16113</v>
      </c>
      <c r="D684" s="274">
        <v>3389.0956363555692</v>
      </c>
      <c r="E684" s="274">
        <v>1724.7954111732922</v>
      </c>
      <c r="F684" s="274">
        <v>0</v>
      </c>
      <c r="G684" s="274">
        <v>0</v>
      </c>
      <c r="H684" s="274">
        <v>0</v>
      </c>
      <c r="I684" s="274">
        <v>11607.446043850021</v>
      </c>
      <c r="J684" s="274">
        <v>0</v>
      </c>
      <c r="K684" s="274">
        <v>0</v>
      </c>
      <c r="L684" s="274">
        <v>0</v>
      </c>
      <c r="M684" s="274">
        <v>16721</v>
      </c>
      <c r="N684" s="289" t="s">
        <v>690</v>
      </c>
    </row>
    <row r="685" spans="1:14" ht="12.6" customHeight="1">
      <c r="A685" s="287">
        <v>7060</v>
      </c>
      <c r="B685" s="289" t="s">
        <v>691</v>
      </c>
      <c r="C685" s="274">
        <v>57015</v>
      </c>
      <c r="D685" s="274">
        <v>0</v>
      </c>
      <c r="E685" s="274">
        <v>5042.4945196516464</v>
      </c>
      <c r="F685" s="274">
        <v>3450.5611485136837</v>
      </c>
      <c r="G685" s="274">
        <v>0</v>
      </c>
      <c r="H685" s="274">
        <v>0</v>
      </c>
      <c r="I685" s="274">
        <v>0</v>
      </c>
      <c r="J685" s="274">
        <v>0</v>
      </c>
      <c r="K685" s="274">
        <v>9643.2810433795366</v>
      </c>
      <c r="L685" s="274">
        <v>0</v>
      </c>
      <c r="M685" s="274">
        <v>18136</v>
      </c>
      <c r="N685" s="289" t="s">
        <v>692</v>
      </c>
    </row>
    <row r="686" spans="1:14" ht="12.6" customHeight="1">
      <c r="A686" s="287">
        <v>7070</v>
      </c>
      <c r="B686" s="289" t="s">
        <v>109</v>
      </c>
      <c r="C686" s="274">
        <v>1471001</v>
      </c>
      <c r="D686" s="274">
        <v>8985.1622335115462</v>
      </c>
      <c r="E686" s="274">
        <v>130892.25839205041</v>
      </c>
      <c r="F686" s="274">
        <v>18478.279963321795</v>
      </c>
      <c r="G686" s="274">
        <v>0</v>
      </c>
      <c r="H686" s="274">
        <v>12844.433613852452</v>
      </c>
      <c r="I686" s="274">
        <v>30773.633149189202</v>
      </c>
      <c r="J686" s="274">
        <v>0</v>
      </c>
      <c r="K686" s="274">
        <v>508621.55097097432</v>
      </c>
      <c r="L686" s="274">
        <v>0</v>
      </c>
      <c r="M686" s="274">
        <v>710595</v>
      </c>
      <c r="N686" s="289" t="s">
        <v>693</v>
      </c>
    </row>
    <row r="687" spans="1:14" ht="12.6" customHeight="1">
      <c r="A687" s="287">
        <v>7110</v>
      </c>
      <c r="B687" s="289" t="s">
        <v>694</v>
      </c>
      <c r="C687" s="274">
        <v>126389</v>
      </c>
      <c r="D687" s="274">
        <v>0</v>
      </c>
      <c r="E687" s="274">
        <v>11178.038057427904</v>
      </c>
      <c r="F687" s="274">
        <v>0</v>
      </c>
      <c r="G687" s="274">
        <v>0</v>
      </c>
      <c r="H687" s="274">
        <v>1531.873195054734</v>
      </c>
      <c r="I687" s="274">
        <v>0</v>
      </c>
      <c r="J687" s="274">
        <v>0</v>
      </c>
      <c r="K687" s="274">
        <v>3433.9029009810138</v>
      </c>
      <c r="L687" s="274">
        <v>0</v>
      </c>
      <c r="M687" s="274">
        <v>16144</v>
      </c>
      <c r="N687" s="289" t="s">
        <v>695</v>
      </c>
    </row>
    <row r="688" spans="1:14" ht="12.6" customHeight="1">
      <c r="A688" s="287">
        <v>7120</v>
      </c>
      <c r="B688" s="289" t="s">
        <v>696</v>
      </c>
      <c r="C688" s="274">
        <v>0</v>
      </c>
      <c r="D688" s="274">
        <v>0</v>
      </c>
      <c r="E688" s="274">
        <v>0</v>
      </c>
      <c r="F688" s="274">
        <v>0</v>
      </c>
      <c r="G688" s="274">
        <v>0</v>
      </c>
      <c r="H688" s="274">
        <v>0</v>
      </c>
      <c r="I688" s="274">
        <v>0</v>
      </c>
      <c r="J688" s="274">
        <v>0</v>
      </c>
      <c r="K688" s="274">
        <v>0</v>
      </c>
      <c r="L688" s="274">
        <v>0</v>
      </c>
      <c r="M688" s="274">
        <v>0</v>
      </c>
      <c r="N688" s="289" t="s">
        <v>697</v>
      </c>
    </row>
    <row r="689" spans="1:14" ht="12.6" customHeight="1">
      <c r="A689" s="287">
        <v>7130</v>
      </c>
      <c r="B689" s="289" t="s">
        <v>698</v>
      </c>
      <c r="C689" s="274">
        <v>0</v>
      </c>
      <c r="D689" s="274">
        <v>0</v>
      </c>
      <c r="E689" s="274">
        <v>0</v>
      </c>
      <c r="F689" s="274">
        <v>0</v>
      </c>
      <c r="G689" s="274">
        <v>0</v>
      </c>
      <c r="H689" s="274">
        <v>0</v>
      </c>
      <c r="I689" s="274">
        <v>0</v>
      </c>
      <c r="J689" s="274">
        <v>0</v>
      </c>
      <c r="K689" s="274">
        <v>0</v>
      </c>
      <c r="L689" s="274">
        <v>0</v>
      </c>
      <c r="M689" s="274">
        <v>0</v>
      </c>
      <c r="N689" s="289" t="s">
        <v>699</v>
      </c>
    </row>
    <row r="690" spans="1:14" ht="12.6" customHeight="1">
      <c r="A690" s="287">
        <v>7140</v>
      </c>
      <c r="B690" s="289" t="s">
        <v>1250</v>
      </c>
      <c r="C690" s="274">
        <v>0</v>
      </c>
      <c r="D690" s="274">
        <v>0</v>
      </c>
      <c r="E690" s="274">
        <v>0</v>
      </c>
      <c r="F690" s="274">
        <v>0</v>
      </c>
      <c r="G690" s="274">
        <v>0</v>
      </c>
      <c r="H690" s="274">
        <v>0</v>
      </c>
      <c r="I690" s="274">
        <v>0</v>
      </c>
      <c r="J690" s="274">
        <v>0</v>
      </c>
      <c r="K690" s="274">
        <v>0</v>
      </c>
      <c r="L690" s="274">
        <v>0</v>
      </c>
      <c r="M690" s="274">
        <v>0</v>
      </c>
      <c r="N690" s="289" t="s">
        <v>700</v>
      </c>
    </row>
    <row r="691" spans="1:14" ht="12.6" customHeight="1">
      <c r="A691" s="287">
        <v>7150</v>
      </c>
      <c r="B691" s="289" t="s">
        <v>701</v>
      </c>
      <c r="C691" s="274">
        <v>1352157</v>
      </c>
      <c r="D691" s="274">
        <v>19279.286554118509</v>
      </c>
      <c r="E691" s="274">
        <v>121291.93999825569</v>
      </c>
      <c r="F691" s="274">
        <v>2522.8464796446801</v>
      </c>
      <c r="G691" s="274">
        <v>31410.385287081208</v>
      </c>
      <c r="H691" s="274">
        <v>8237.5641656767239</v>
      </c>
      <c r="I691" s="274">
        <v>66030.381686571971</v>
      </c>
      <c r="J691" s="274">
        <v>1835.4228151121547</v>
      </c>
      <c r="K691" s="274">
        <v>640795.35508065519</v>
      </c>
      <c r="L691" s="274">
        <v>0</v>
      </c>
      <c r="M691" s="274">
        <v>891403</v>
      </c>
      <c r="N691" s="289" t="s">
        <v>702</v>
      </c>
    </row>
    <row r="692" spans="1:14" ht="12.6" customHeight="1">
      <c r="A692" s="287">
        <v>7160</v>
      </c>
      <c r="B692" s="289" t="s">
        <v>703</v>
      </c>
      <c r="C692" s="274">
        <v>0</v>
      </c>
      <c r="D692" s="274">
        <v>0</v>
      </c>
      <c r="E692" s="274">
        <v>0</v>
      </c>
      <c r="F692" s="274">
        <v>0</v>
      </c>
      <c r="G692" s="274">
        <v>0</v>
      </c>
      <c r="H692" s="274">
        <v>0</v>
      </c>
      <c r="I692" s="274">
        <v>0</v>
      </c>
      <c r="J692" s="274">
        <v>0</v>
      </c>
      <c r="K692" s="274">
        <v>0</v>
      </c>
      <c r="L692" s="274">
        <v>0</v>
      </c>
      <c r="M692" s="274">
        <v>0</v>
      </c>
      <c r="N692" s="289" t="s">
        <v>704</v>
      </c>
    </row>
    <row r="693" spans="1:14" ht="12.6" customHeight="1">
      <c r="A693" s="287">
        <v>7170</v>
      </c>
      <c r="B693" s="289" t="s">
        <v>115</v>
      </c>
      <c r="C693" s="274">
        <v>1172263</v>
      </c>
      <c r="D693" s="274">
        <v>456.61468154491206</v>
      </c>
      <c r="E693" s="274">
        <v>103717.13110794844</v>
      </c>
      <c r="F693" s="274">
        <v>47971.6661786392</v>
      </c>
      <c r="G693" s="274">
        <v>0</v>
      </c>
      <c r="H693" s="274">
        <v>1543.7729217832289</v>
      </c>
      <c r="I693" s="274">
        <v>1563.8774609977575</v>
      </c>
      <c r="J693" s="274">
        <v>0</v>
      </c>
      <c r="K693" s="274">
        <v>211708.67852679017</v>
      </c>
      <c r="L693" s="274">
        <v>12233.880416150398</v>
      </c>
      <c r="M693" s="274">
        <v>379196</v>
      </c>
      <c r="N693" s="289" t="s">
        <v>705</v>
      </c>
    </row>
    <row r="694" spans="1:14" ht="12.6" customHeight="1">
      <c r="A694" s="287">
        <v>7180</v>
      </c>
      <c r="B694" s="289" t="s">
        <v>706</v>
      </c>
      <c r="C694" s="274">
        <v>32769</v>
      </c>
      <c r="D694" s="274">
        <v>5032.9084899172522</v>
      </c>
      <c r="E694" s="274">
        <v>3343.2590790630675</v>
      </c>
      <c r="F694" s="274">
        <v>222.95654250854005</v>
      </c>
      <c r="G694" s="274">
        <v>0</v>
      </c>
      <c r="H694" s="274">
        <v>1826.4347558327815</v>
      </c>
      <c r="I694" s="274">
        <v>17237.404903441948</v>
      </c>
      <c r="J694" s="274">
        <v>0</v>
      </c>
      <c r="K694" s="274">
        <v>14293.501476230673</v>
      </c>
      <c r="L694" s="274">
        <v>14473.88024201698</v>
      </c>
      <c r="M694" s="274">
        <v>56430</v>
      </c>
      <c r="N694" s="289" t="s">
        <v>707</v>
      </c>
    </row>
    <row r="695" spans="1:14" ht="12.6" customHeight="1">
      <c r="A695" s="287">
        <v>7190</v>
      </c>
      <c r="B695" s="289" t="s">
        <v>117</v>
      </c>
      <c r="C695" s="274">
        <v>0</v>
      </c>
      <c r="D695" s="274">
        <v>0</v>
      </c>
      <c r="E695" s="274">
        <v>0</v>
      </c>
      <c r="F695" s="274">
        <v>0</v>
      </c>
      <c r="G695" s="274">
        <v>0</v>
      </c>
      <c r="H695" s="274">
        <v>0</v>
      </c>
      <c r="I695" s="274">
        <v>0</v>
      </c>
      <c r="J695" s="274">
        <v>0</v>
      </c>
      <c r="K695" s="274">
        <v>0</v>
      </c>
      <c r="L695" s="274">
        <v>0</v>
      </c>
      <c r="M695" s="274">
        <v>0</v>
      </c>
      <c r="N695" s="289" t="s">
        <v>708</v>
      </c>
    </row>
    <row r="696" spans="1:14" ht="12.6" customHeight="1">
      <c r="A696" s="287">
        <v>7200</v>
      </c>
      <c r="B696" s="289" t="s">
        <v>709</v>
      </c>
      <c r="C696" s="274">
        <v>300252</v>
      </c>
      <c r="D696" s="274">
        <v>4464.6768862169174</v>
      </c>
      <c r="E696" s="274">
        <v>26949.612790409723</v>
      </c>
      <c r="F696" s="274">
        <v>184.76827477702844</v>
      </c>
      <c r="G696" s="274">
        <v>0</v>
      </c>
      <c r="H696" s="274">
        <v>4118.6557204489509</v>
      </c>
      <c r="I696" s="274">
        <v>15291.246285311405</v>
      </c>
      <c r="J696" s="274">
        <v>0</v>
      </c>
      <c r="K696" s="274">
        <v>47033.094430277932</v>
      </c>
      <c r="L696" s="274">
        <v>0</v>
      </c>
      <c r="M696" s="274">
        <v>98042</v>
      </c>
      <c r="N696" s="289" t="s">
        <v>710</v>
      </c>
    </row>
    <row r="697" spans="1:14" ht="12.6" customHeight="1">
      <c r="A697" s="287">
        <v>7220</v>
      </c>
      <c r="B697" s="289" t="s">
        <v>711</v>
      </c>
      <c r="C697" s="274">
        <v>0</v>
      </c>
      <c r="D697" s="274">
        <v>0</v>
      </c>
      <c r="E697" s="274">
        <v>0</v>
      </c>
      <c r="F697" s="274">
        <v>0</v>
      </c>
      <c r="G697" s="274">
        <v>0</v>
      </c>
      <c r="H697" s="274">
        <v>0</v>
      </c>
      <c r="I697" s="274">
        <v>0</v>
      </c>
      <c r="J697" s="274">
        <v>0</v>
      </c>
      <c r="K697" s="274">
        <v>0</v>
      </c>
      <c r="L697" s="274">
        <v>0</v>
      </c>
      <c r="M697" s="274">
        <v>0</v>
      </c>
      <c r="N697" s="289" t="s">
        <v>712</v>
      </c>
    </row>
    <row r="698" spans="1:14" ht="12.6" customHeight="1">
      <c r="A698" s="287">
        <v>7230</v>
      </c>
      <c r="B698" s="289" t="s">
        <v>713</v>
      </c>
      <c r="C698" s="274">
        <v>2933365</v>
      </c>
      <c r="D698" s="274">
        <v>25829.170486057192</v>
      </c>
      <c r="E698" s="274">
        <v>261715.69564607635</v>
      </c>
      <c r="F698" s="274">
        <v>4603.2295276172817</v>
      </c>
      <c r="G698" s="274">
        <v>18634.907479185793</v>
      </c>
      <c r="H698" s="274">
        <v>16339.017986188321</v>
      </c>
      <c r="I698" s="274">
        <v>88463.335043773142</v>
      </c>
      <c r="J698" s="274">
        <v>6882.8355566705795</v>
      </c>
      <c r="K698" s="274">
        <v>725430.27748944925</v>
      </c>
      <c r="L698" s="274">
        <v>129481.21406965978</v>
      </c>
      <c r="M698" s="274">
        <v>1277380</v>
      </c>
      <c r="N698" s="289" t="s">
        <v>714</v>
      </c>
    </row>
    <row r="699" spans="1:14" ht="12.6" customHeight="1">
      <c r="A699" s="287">
        <v>7240</v>
      </c>
      <c r="B699" s="289" t="s">
        <v>119</v>
      </c>
      <c r="C699" s="274">
        <v>0</v>
      </c>
      <c r="D699" s="274">
        <v>0</v>
      </c>
      <c r="E699" s="274">
        <v>0</v>
      </c>
      <c r="F699" s="274">
        <v>0</v>
      </c>
      <c r="G699" s="274">
        <v>0</v>
      </c>
      <c r="H699" s="274">
        <v>0</v>
      </c>
      <c r="I699" s="274">
        <v>0</v>
      </c>
      <c r="J699" s="274">
        <v>0</v>
      </c>
      <c r="K699" s="274">
        <v>0</v>
      </c>
      <c r="L699" s="274">
        <v>0</v>
      </c>
      <c r="M699" s="274">
        <v>0</v>
      </c>
      <c r="N699" s="289" t="s">
        <v>715</v>
      </c>
    </row>
    <row r="700" spans="1:14" ht="12.6" customHeight="1">
      <c r="A700" s="287">
        <v>7250</v>
      </c>
      <c r="B700" s="289" t="s">
        <v>716</v>
      </c>
      <c r="C700" s="274">
        <v>0</v>
      </c>
      <c r="D700" s="274">
        <v>0</v>
      </c>
      <c r="E700" s="274">
        <v>0</v>
      </c>
      <c r="F700" s="274">
        <v>0</v>
      </c>
      <c r="G700" s="274">
        <v>0</v>
      </c>
      <c r="H700" s="274">
        <v>0</v>
      </c>
      <c r="I700" s="274">
        <v>0</v>
      </c>
      <c r="J700" s="274">
        <v>0</v>
      </c>
      <c r="K700" s="274">
        <v>0</v>
      </c>
      <c r="L700" s="274">
        <v>0</v>
      </c>
      <c r="M700" s="274">
        <v>0</v>
      </c>
      <c r="N700" s="289" t="s">
        <v>717</v>
      </c>
    </row>
    <row r="701" spans="1:14" ht="12.6" customHeight="1">
      <c r="A701" s="287">
        <v>7260</v>
      </c>
      <c r="B701" s="289" t="s">
        <v>121</v>
      </c>
      <c r="C701" s="274">
        <v>4528380</v>
      </c>
      <c r="D701" s="274">
        <v>24403.517980344743</v>
      </c>
      <c r="E701" s="274">
        <v>402655.19492372585</v>
      </c>
      <c r="F701" s="274">
        <v>10276.456794526363</v>
      </c>
      <c r="G701" s="274">
        <v>0</v>
      </c>
      <c r="H701" s="274">
        <v>52112.809747089115</v>
      </c>
      <c r="I701" s="274">
        <v>83580.562082213481</v>
      </c>
      <c r="J701" s="274">
        <v>917.71140755607735</v>
      </c>
      <c r="K701" s="274">
        <v>342489.87620468123</v>
      </c>
      <c r="L701" s="274">
        <v>0</v>
      </c>
      <c r="M701" s="274">
        <v>916436</v>
      </c>
      <c r="N701" s="289" t="s">
        <v>718</v>
      </c>
    </row>
    <row r="702" spans="1:14" ht="12.6" customHeight="1">
      <c r="A702" s="287">
        <v>7310</v>
      </c>
      <c r="B702" s="289" t="s">
        <v>719</v>
      </c>
      <c r="C702" s="274">
        <v>2164</v>
      </c>
      <c r="D702" s="274">
        <v>0</v>
      </c>
      <c r="E702" s="274">
        <v>191.3874969837089</v>
      </c>
      <c r="F702" s="274">
        <v>0</v>
      </c>
      <c r="G702" s="274">
        <v>0</v>
      </c>
      <c r="H702" s="274">
        <v>0</v>
      </c>
      <c r="I702" s="274">
        <v>0</v>
      </c>
      <c r="J702" s="274">
        <v>0</v>
      </c>
      <c r="K702" s="274">
        <v>0</v>
      </c>
      <c r="L702" s="274">
        <v>0</v>
      </c>
      <c r="M702" s="274">
        <v>191</v>
      </c>
      <c r="N702" s="289" t="s">
        <v>720</v>
      </c>
    </row>
    <row r="703" spans="1:14" ht="12.6" customHeight="1">
      <c r="A703" s="287">
        <v>7320</v>
      </c>
      <c r="B703" s="289" t="s">
        <v>721</v>
      </c>
      <c r="C703" s="274">
        <v>18551</v>
      </c>
      <c r="D703" s="274">
        <v>0</v>
      </c>
      <c r="E703" s="274">
        <v>1640.6790464624694</v>
      </c>
      <c r="F703" s="274">
        <v>0</v>
      </c>
      <c r="G703" s="274">
        <v>0</v>
      </c>
      <c r="H703" s="274">
        <v>387.93253549052832</v>
      </c>
      <c r="I703" s="274">
        <v>0</v>
      </c>
      <c r="J703" s="274">
        <v>0</v>
      </c>
      <c r="K703" s="274">
        <v>0</v>
      </c>
      <c r="L703" s="274">
        <v>0</v>
      </c>
      <c r="M703" s="274">
        <v>2029</v>
      </c>
      <c r="N703" s="289" t="s">
        <v>722</v>
      </c>
    </row>
    <row r="704" spans="1:14" ht="12.6" customHeight="1">
      <c r="A704" s="287">
        <v>7330</v>
      </c>
      <c r="B704" s="289" t="s">
        <v>723</v>
      </c>
      <c r="C704" s="274">
        <v>0</v>
      </c>
      <c r="D704" s="274">
        <v>0</v>
      </c>
      <c r="E704" s="274">
        <v>0</v>
      </c>
      <c r="F704" s="274">
        <v>0</v>
      </c>
      <c r="G704" s="274">
        <v>0</v>
      </c>
      <c r="H704" s="274">
        <v>0</v>
      </c>
      <c r="I704" s="274">
        <v>0</v>
      </c>
      <c r="J704" s="274">
        <v>0</v>
      </c>
      <c r="K704" s="274">
        <v>0</v>
      </c>
      <c r="L704" s="274">
        <v>0</v>
      </c>
      <c r="M704" s="274">
        <v>0</v>
      </c>
      <c r="N704" s="289" t="s">
        <v>724</v>
      </c>
    </row>
    <row r="705" spans="1:83" ht="12.6" customHeight="1">
      <c r="A705" s="287">
        <v>7340</v>
      </c>
      <c r="B705" s="289" t="s">
        <v>725</v>
      </c>
      <c r="C705" s="274">
        <v>0</v>
      </c>
      <c r="D705" s="274">
        <v>0</v>
      </c>
      <c r="E705" s="274">
        <v>0</v>
      </c>
      <c r="F705" s="274">
        <v>0</v>
      </c>
      <c r="G705" s="274">
        <v>0</v>
      </c>
      <c r="H705" s="274">
        <v>0</v>
      </c>
      <c r="I705" s="274">
        <v>0</v>
      </c>
      <c r="J705" s="274">
        <v>0</v>
      </c>
      <c r="K705" s="274">
        <v>0</v>
      </c>
      <c r="L705" s="274">
        <v>0</v>
      </c>
      <c r="M705" s="274">
        <v>0</v>
      </c>
      <c r="N705" s="289" t="s">
        <v>726</v>
      </c>
      <c r="O705" s="263"/>
      <c r="P705" s="263"/>
      <c r="Q705" s="263"/>
      <c r="R705" s="263"/>
      <c r="S705" s="263"/>
      <c r="T705" s="263"/>
      <c r="U705" s="263"/>
      <c r="V705" s="263"/>
      <c r="W705" s="263"/>
      <c r="X705" s="263"/>
      <c r="Y705" s="263"/>
      <c r="Z705" s="263"/>
      <c r="AA705" s="263"/>
      <c r="AB705" s="263"/>
      <c r="AC705" s="263"/>
      <c r="AD705" s="263"/>
      <c r="AE705" s="263"/>
      <c r="AF705" s="263"/>
      <c r="AG705" s="263"/>
      <c r="AH705" s="263"/>
      <c r="AI705" s="263"/>
      <c r="AJ705" s="263"/>
      <c r="AK705" s="263"/>
      <c r="AL705" s="263"/>
      <c r="AM705" s="263"/>
      <c r="AN705" s="263"/>
      <c r="AO705" s="263"/>
      <c r="AP705" s="263"/>
      <c r="AQ705" s="263"/>
      <c r="AR705" s="263"/>
      <c r="AS705" s="263"/>
      <c r="AT705" s="263"/>
      <c r="AU705" s="263"/>
      <c r="AV705" s="263"/>
      <c r="AW705" s="263"/>
      <c r="AX705" s="263"/>
      <c r="AY705" s="263"/>
      <c r="AZ705" s="263"/>
      <c r="BA705" s="263"/>
      <c r="BB705" s="263"/>
      <c r="BC705" s="263"/>
      <c r="BD705" s="263"/>
      <c r="BE705" s="263"/>
      <c r="BF705" s="263"/>
      <c r="BG705" s="263"/>
      <c r="BH705" s="263"/>
      <c r="BI705" s="263"/>
      <c r="BJ705" s="263"/>
      <c r="BK705" s="263"/>
      <c r="BL705" s="263"/>
      <c r="BM705" s="263"/>
      <c r="BN705" s="263"/>
      <c r="BO705" s="263"/>
      <c r="BP705" s="263"/>
      <c r="BQ705" s="263"/>
      <c r="BR705" s="263"/>
      <c r="BS705" s="263"/>
      <c r="BT705" s="263"/>
      <c r="BU705" s="263"/>
      <c r="BV705" s="263"/>
      <c r="BW705" s="263"/>
      <c r="BX705" s="263"/>
      <c r="BY705" s="263"/>
      <c r="BZ705" s="263"/>
      <c r="CA705" s="263"/>
      <c r="CB705" s="263"/>
      <c r="CC705" s="263"/>
      <c r="CD705" s="263"/>
      <c r="CE705" s="263"/>
    </row>
    <row r="706" spans="1:83" ht="12.6" customHeight="1">
      <c r="A706" s="287">
        <v>7350</v>
      </c>
      <c r="B706" s="289" t="s">
        <v>727</v>
      </c>
      <c r="C706" s="274">
        <v>0</v>
      </c>
      <c r="D706" s="274">
        <v>0</v>
      </c>
      <c r="E706" s="274">
        <v>0</v>
      </c>
      <c r="F706" s="274">
        <v>0</v>
      </c>
      <c r="G706" s="274">
        <v>0</v>
      </c>
      <c r="H706" s="274">
        <v>0</v>
      </c>
      <c r="I706" s="274">
        <v>0</v>
      </c>
      <c r="J706" s="274">
        <v>0</v>
      </c>
      <c r="K706" s="274">
        <v>0</v>
      </c>
      <c r="L706" s="274">
        <v>0</v>
      </c>
      <c r="M706" s="274">
        <v>0</v>
      </c>
      <c r="N706" s="289" t="s">
        <v>728</v>
      </c>
      <c r="O706" s="263"/>
      <c r="P706" s="263"/>
      <c r="Q706" s="263"/>
      <c r="R706" s="263"/>
      <c r="S706" s="263"/>
      <c r="T706" s="263"/>
      <c r="U706" s="263"/>
      <c r="V706" s="263"/>
      <c r="W706" s="263"/>
      <c r="X706" s="263"/>
      <c r="Y706" s="263"/>
      <c r="Z706" s="263"/>
      <c r="AA706" s="263"/>
      <c r="AB706" s="263"/>
      <c r="AC706" s="263"/>
      <c r="AD706" s="263"/>
      <c r="AE706" s="263"/>
      <c r="AF706" s="263"/>
      <c r="AG706" s="263"/>
      <c r="AH706" s="263"/>
      <c r="AI706" s="263"/>
      <c r="AJ706" s="263"/>
      <c r="AK706" s="263"/>
      <c r="AL706" s="263"/>
      <c r="AM706" s="263"/>
      <c r="AN706" s="263"/>
      <c r="AO706" s="263"/>
      <c r="AP706" s="263"/>
      <c r="AQ706" s="263"/>
      <c r="AR706" s="263"/>
      <c r="AS706" s="263"/>
      <c r="AT706" s="263"/>
      <c r="AU706" s="263"/>
      <c r="AV706" s="263"/>
      <c r="AW706" s="263"/>
      <c r="AX706" s="263"/>
      <c r="AY706" s="263"/>
      <c r="AZ706" s="263"/>
      <c r="BA706" s="263"/>
      <c r="BB706" s="263"/>
      <c r="BC706" s="263"/>
      <c r="BD706" s="263"/>
      <c r="BE706" s="263"/>
      <c r="BF706" s="263"/>
      <c r="BG706" s="263"/>
      <c r="BH706" s="263"/>
      <c r="BI706" s="263"/>
      <c r="BJ706" s="263"/>
      <c r="BK706" s="263"/>
      <c r="BL706" s="263"/>
      <c r="BM706" s="263"/>
      <c r="BN706" s="263"/>
      <c r="BO706" s="263"/>
      <c r="BP706" s="263"/>
      <c r="BQ706" s="263"/>
      <c r="BR706" s="263"/>
      <c r="BS706" s="263"/>
      <c r="BT706" s="263"/>
      <c r="BU706" s="263"/>
      <c r="BV706" s="263"/>
      <c r="BW706" s="263"/>
      <c r="BX706" s="263"/>
      <c r="BY706" s="263"/>
      <c r="BZ706" s="263"/>
      <c r="CA706" s="263"/>
      <c r="CB706" s="263"/>
      <c r="CC706" s="263"/>
      <c r="CD706" s="263"/>
      <c r="CE706" s="263"/>
    </row>
    <row r="707" spans="1:83" ht="12.6" customHeight="1">
      <c r="A707" s="287">
        <v>7380</v>
      </c>
      <c r="B707" s="289" t="s">
        <v>729</v>
      </c>
      <c r="C707" s="274">
        <v>0</v>
      </c>
      <c r="D707" s="274">
        <v>0</v>
      </c>
      <c r="E707" s="274">
        <v>0</v>
      </c>
      <c r="F707" s="274">
        <v>0</v>
      </c>
      <c r="G707" s="274">
        <v>0</v>
      </c>
      <c r="H707" s="274">
        <v>0</v>
      </c>
      <c r="I707" s="274">
        <v>0</v>
      </c>
      <c r="J707" s="274">
        <v>0</v>
      </c>
      <c r="K707" s="274">
        <v>0</v>
      </c>
      <c r="L707" s="274">
        <v>0</v>
      </c>
      <c r="M707" s="274">
        <v>0</v>
      </c>
      <c r="N707" s="289" t="s">
        <v>730</v>
      </c>
      <c r="O707" s="263"/>
      <c r="P707" s="263"/>
      <c r="Q707" s="263"/>
      <c r="R707" s="263"/>
      <c r="S707" s="263"/>
      <c r="T707" s="263"/>
      <c r="U707" s="263"/>
      <c r="V707" s="263"/>
      <c r="W707" s="263"/>
      <c r="X707" s="263"/>
      <c r="Y707" s="263"/>
      <c r="Z707" s="263"/>
      <c r="AA707" s="263"/>
      <c r="AB707" s="263"/>
      <c r="AC707" s="263"/>
      <c r="AD707" s="263"/>
      <c r="AE707" s="263"/>
      <c r="AF707" s="263"/>
      <c r="AG707" s="263"/>
      <c r="AH707" s="263"/>
      <c r="AI707" s="263"/>
      <c r="AJ707" s="263"/>
      <c r="AK707" s="263"/>
      <c r="AL707" s="263"/>
      <c r="AM707" s="263"/>
      <c r="AN707" s="263"/>
      <c r="AO707" s="263"/>
      <c r="AP707" s="263"/>
      <c r="AQ707" s="263"/>
      <c r="AR707" s="263"/>
      <c r="AS707" s="263"/>
      <c r="AT707" s="263"/>
      <c r="AU707" s="263"/>
      <c r="AV707" s="263"/>
      <c r="AW707" s="263"/>
      <c r="AX707" s="263"/>
      <c r="AY707" s="263"/>
      <c r="AZ707" s="263"/>
      <c r="BA707" s="263"/>
      <c r="BB707" s="263"/>
      <c r="BC707" s="263"/>
      <c r="BD707" s="263"/>
      <c r="BE707" s="263"/>
      <c r="BF707" s="263"/>
      <c r="BG707" s="263"/>
      <c r="BH707" s="263"/>
      <c r="BI707" s="263"/>
      <c r="BJ707" s="263"/>
      <c r="BK707" s="263"/>
      <c r="BL707" s="263"/>
      <c r="BM707" s="263"/>
      <c r="BN707" s="263"/>
      <c r="BO707" s="263"/>
      <c r="BP707" s="263"/>
      <c r="BQ707" s="263"/>
      <c r="BR707" s="263"/>
      <c r="BS707" s="263"/>
      <c r="BT707" s="263"/>
      <c r="BU707" s="263"/>
      <c r="BV707" s="263"/>
      <c r="BW707" s="263"/>
      <c r="BX707" s="263"/>
      <c r="BY707" s="263"/>
      <c r="BZ707" s="263"/>
      <c r="CA707" s="263"/>
      <c r="CB707" s="263"/>
      <c r="CC707" s="263"/>
      <c r="CD707" s="263"/>
      <c r="CE707" s="263"/>
    </row>
    <row r="708" spans="1:83" ht="12.6" customHeight="1">
      <c r="A708" s="287">
        <v>7390</v>
      </c>
      <c r="B708" s="289" t="s">
        <v>731</v>
      </c>
      <c r="C708" s="274">
        <v>0</v>
      </c>
      <c r="D708" s="274">
        <v>0</v>
      </c>
      <c r="E708" s="274">
        <v>0</v>
      </c>
      <c r="F708" s="274">
        <v>0</v>
      </c>
      <c r="G708" s="274">
        <v>0</v>
      </c>
      <c r="H708" s="274">
        <v>0</v>
      </c>
      <c r="I708" s="274">
        <v>0</v>
      </c>
      <c r="J708" s="274">
        <v>0</v>
      </c>
      <c r="K708" s="274">
        <v>0</v>
      </c>
      <c r="L708" s="274">
        <v>0</v>
      </c>
      <c r="M708" s="274">
        <v>0</v>
      </c>
      <c r="N708" s="289" t="s">
        <v>732</v>
      </c>
      <c r="O708" s="263"/>
      <c r="P708" s="263"/>
      <c r="Q708" s="263"/>
      <c r="R708" s="263"/>
      <c r="S708" s="263"/>
      <c r="T708" s="263"/>
      <c r="U708" s="263"/>
      <c r="V708" s="263"/>
      <c r="W708" s="263"/>
      <c r="X708" s="263"/>
      <c r="Y708" s="263"/>
      <c r="Z708" s="263"/>
      <c r="AA708" s="263"/>
      <c r="AB708" s="263"/>
      <c r="AC708" s="263"/>
      <c r="AD708" s="263"/>
      <c r="AE708" s="263"/>
      <c r="AF708" s="263"/>
      <c r="AG708" s="263"/>
      <c r="AH708" s="263"/>
      <c r="AI708" s="263"/>
      <c r="AJ708" s="263"/>
      <c r="AK708" s="263"/>
      <c r="AL708" s="263"/>
      <c r="AM708" s="263"/>
      <c r="AN708" s="263"/>
      <c r="AO708" s="263"/>
      <c r="AP708" s="263"/>
      <c r="AQ708" s="263"/>
      <c r="AR708" s="263"/>
      <c r="AS708" s="263"/>
      <c r="AT708" s="263"/>
      <c r="AU708" s="263"/>
      <c r="AV708" s="263"/>
      <c r="AW708" s="263"/>
      <c r="AX708" s="263"/>
      <c r="AY708" s="263"/>
      <c r="AZ708" s="263"/>
      <c r="BA708" s="263"/>
      <c r="BB708" s="263"/>
      <c r="BC708" s="263"/>
      <c r="BD708" s="263"/>
      <c r="BE708" s="263"/>
      <c r="BF708" s="263"/>
      <c r="BG708" s="263"/>
      <c r="BH708" s="263"/>
      <c r="BI708" s="263"/>
      <c r="BJ708" s="263"/>
      <c r="BK708" s="263"/>
      <c r="BL708" s="263"/>
      <c r="BM708" s="263"/>
      <c r="BN708" s="263"/>
      <c r="BO708" s="263"/>
      <c r="BP708" s="263"/>
      <c r="BQ708" s="263"/>
      <c r="BR708" s="263"/>
      <c r="BS708" s="263"/>
      <c r="BT708" s="263"/>
      <c r="BU708" s="263"/>
      <c r="BV708" s="263"/>
      <c r="BW708" s="263"/>
      <c r="BX708" s="263"/>
      <c r="BY708" s="263"/>
      <c r="BZ708" s="263"/>
      <c r="CA708" s="263"/>
      <c r="CB708" s="263"/>
      <c r="CC708" s="263"/>
      <c r="CD708" s="263"/>
      <c r="CE708" s="263"/>
    </row>
    <row r="709" spans="1:83" ht="12.6" customHeight="1">
      <c r="A709" s="287">
        <v>7400</v>
      </c>
      <c r="B709" s="289" t="s">
        <v>733</v>
      </c>
      <c r="C709" s="274">
        <v>0</v>
      </c>
      <c r="D709" s="274">
        <v>0</v>
      </c>
      <c r="E709" s="274">
        <v>0</v>
      </c>
      <c r="F709" s="274">
        <v>0</v>
      </c>
      <c r="G709" s="274">
        <v>0</v>
      </c>
      <c r="H709" s="274">
        <v>0</v>
      </c>
      <c r="I709" s="274">
        <v>0</v>
      </c>
      <c r="J709" s="274">
        <v>0</v>
      </c>
      <c r="K709" s="274">
        <v>0</v>
      </c>
      <c r="L709" s="274">
        <v>0</v>
      </c>
      <c r="M709" s="274">
        <v>0</v>
      </c>
      <c r="N709" s="289" t="s">
        <v>734</v>
      </c>
      <c r="O709" s="263"/>
      <c r="P709" s="263"/>
      <c r="Q709" s="263"/>
      <c r="R709" s="263"/>
      <c r="S709" s="263"/>
      <c r="T709" s="263"/>
      <c r="U709" s="263"/>
      <c r="V709" s="263"/>
      <c r="W709" s="263"/>
      <c r="X709" s="263"/>
      <c r="Y709" s="263"/>
      <c r="Z709" s="263"/>
      <c r="AA709" s="263"/>
      <c r="AB709" s="263"/>
      <c r="AC709" s="263"/>
      <c r="AD709" s="263"/>
      <c r="AE709" s="263"/>
      <c r="AF709" s="263"/>
      <c r="AG709" s="263"/>
      <c r="AH709" s="263"/>
      <c r="AI709" s="263"/>
      <c r="AJ709" s="263"/>
      <c r="AK709" s="263"/>
      <c r="AL709" s="263"/>
      <c r="AM709" s="263"/>
      <c r="AN709" s="263"/>
      <c r="AO709" s="263"/>
      <c r="AP709" s="263"/>
      <c r="AQ709" s="263"/>
      <c r="AR709" s="263"/>
      <c r="AS709" s="263"/>
      <c r="AT709" s="263"/>
      <c r="AU709" s="263"/>
      <c r="AV709" s="263"/>
      <c r="AW709" s="263"/>
      <c r="AX709" s="263"/>
      <c r="AY709" s="263"/>
      <c r="AZ709" s="263"/>
      <c r="BA709" s="263"/>
      <c r="BB709" s="263"/>
      <c r="BC709" s="263"/>
      <c r="BD709" s="263"/>
      <c r="BE709" s="263"/>
      <c r="BF709" s="263"/>
      <c r="BG709" s="263"/>
      <c r="BH709" s="263"/>
      <c r="BI709" s="263"/>
      <c r="BJ709" s="263"/>
      <c r="BK709" s="263"/>
      <c r="BL709" s="263"/>
      <c r="BM709" s="263"/>
      <c r="BN709" s="263"/>
      <c r="BO709" s="263"/>
      <c r="BP709" s="263"/>
      <c r="BQ709" s="263"/>
      <c r="BR709" s="263"/>
      <c r="BS709" s="263"/>
      <c r="BT709" s="263"/>
      <c r="BU709" s="263"/>
      <c r="BV709" s="263"/>
      <c r="BW709" s="263"/>
      <c r="BX709" s="263"/>
      <c r="BY709" s="263"/>
      <c r="BZ709" s="263"/>
      <c r="CA709" s="263"/>
      <c r="CB709" s="263"/>
      <c r="CC709" s="263"/>
      <c r="CD709" s="263"/>
      <c r="CE709" s="263"/>
    </row>
    <row r="710" spans="1:83" ht="12.6" customHeight="1">
      <c r="A710" s="287">
        <v>7410</v>
      </c>
      <c r="B710" s="289" t="s">
        <v>129</v>
      </c>
      <c r="C710" s="274">
        <v>0</v>
      </c>
      <c r="D710" s="274">
        <v>0</v>
      </c>
      <c r="E710" s="274">
        <v>0</v>
      </c>
      <c r="F710" s="274">
        <v>0</v>
      </c>
      <c r="G710" s="274">
        <v>0</v>
      </c>
      <c r="H710" s="274">
        <v>0</v>
      </c>
      <c r="I710" s="274">
        <v>0</v>
      </c>
      <c r="J710" s="274">
        <v>0</v>
      </c>
      <c r="K710" s="274">
        <v>0</v>
      </c>
      <c r="L710" s="274">
        <v>0</v>
      </c>
      <c r="M710" s="274">
        <v>0</v>
      </c>
      <c r="N710" s="289" t="s">
        <v>735</v>
      </c>
      <c r="O710" s="263"/>
      <c r="P710" s="263"/>
      <c r="Q710" s="263"/>
      <c r="R710" s="263"/>
      <c r="S710" s="263"/>
      <c r="T710" s="263"/>
      <c r="U710" s="263"/>
      <c r="V710" s="263"/>
      <c r="W710" s="263"/>
      <c r="X710" s="263"/>
      <c r="Y710" s="263"/>
      <c r="Z710" s="263"/>
      <c r="AA710" s="263"/>
      <c r="AB710" s="263"/>
      <c r="AC710" s="263"/>
      <c r="AD710" s="263"/>
      <c r="AE710" s="263"/>
      <c r="AF710" s="263"/>
      <c r="AG710" s="263"/>
      <c r="AH710" s="263"/>
      <c r="AI710" s="263"/>
      <c r="AJ710" s="263"/>
      <c r="AK710" s="263"/>
      <c r="AL710" s="263"/>
      <c r="AM710" s="263"/>
      <c r="AN710" s="263"/>
      <c r="AO710" s="263"/>
      <c r="AP710" s="263"/>
      <c r="AQ710" s="263"/>
      <c r="AR710" s="263"/>
      <c r="AS710" s="263"/>
      <c r="AT710" s="263"/>
      <c r="AU710" s="263"/>
      <c r="AV710" s="263"/>
      <c r="AW710" s="263"/>
      <c r="AX710" s="263"/>
      <c r="AY710" s="263"/>
      <c r="AZ710" s="263"/>
      <c r="BA710" s="263"/>
      <c r="BB710" s="263"/>
      <c r="BC710" s="263"/>
      <c r="BD710" s="263"/>
      <c r="BE710" s="263"/>
      <c r="BF710" s="263"/>
      <c r="BG710" s="263"/>
      <c r="BH710" s="263"/>
      <c r="BI710" s="263"/>
      <c r="BJ710" s="263"/>
      <c r="BK710" s="263"/>
      <c r="BL710" s="263"/>
      <c r="BM710" s="263"/>
      <c r="BN710" s="263"/>
      <c r="BO710" s="263"/>
      <c r="BP710" s="263"/>
      <c r="BQ710" s="263"/>
      <c r="BR710" s="263"/>
      <c r="BS710" s="263"/>
      <c r="BT710" s="263"/>
      <c r="BU710" s="263"/>
      <c r="BV710" s="263"/>
      <c r="BW710" s="263"/>
      <c r="BX710" s="263"/>
      <c r="BY710" s="263"/>
      <c r="BZ710" s="263"/>
      <c r="CA710" s="263"/>
      <c r="CB710" s="263"/>
      <c r="CC710" s="263"/>
      <c r="CD710" s="263"/>
      <c r="CE710" s="263"/>
    </row>
    <row r="711" spans="1:83" ht="12.6" customHeight="1">
      <c r="A711" s="287">
        <v>7420</v>
      </c>
      <c r="B711" s="289" t="s">
        <v>736</v>
      </c>
      <c r="C711" s="274">
        <v>0</v>
      </c>
      <c r="D711" s="274">
        <v>0</v>
      </c>
      <c r="E711" s="274">
        <v>0</v>
      </c>
      <c r="F711" s="274">
        <v>0</v>
      </c>
      <c r="G711" s="274">
        <v>0</v>
      </c>
      <c r="H711" s="274">
        <v>0</v>
      </c>
      <c r="I711" s="274">
        <v>0</v>
      </c>
      <c r="J711" s="274">
        <v>0</v>
      </c>
      <c r="K711" s="274">
        <v>0</v>
      </c>
      <c r="L711" s="274">
        <v>0</v>
      </c>
      <c r="M711" s="274">
        <v>0</v>
      </c>
      <c r="N711" s="289" t="s">
        <v>737</v>
      </c>
      <c r="O711" s="263"/>
      <c r="P711" s="263"/>
      <c r="Q711" s="263"/>
      <c r="R711" s="263"/>
      <c r="S711" s="263"/>
      <c r="T711" s="263"/>
      <c r="U711" s="263"/>
      <c r="V711" s="263"/>
      <c r="W711" s="263"/>
      <c r="X711" s="263"/>
      <c r="Y711" s="263"/>
      <c r="Z711" s="263"/>
      <c r="AA711" s="263"/>
      <c r="AB711" s="263"/>
      <c r="AC711" s="263"/>
      <c r="AD711" s="263"/>
      <c r="AE711" s="263"/>
      <c r="AF711" s="263"/>
      <c r="AG711" s="263"/>
      <c r="AH711" s="263"/>
      <c r="AI711" s="263"/>
      <c r="AJ711" s="263"/>
      <c r="AK711" s="263"/>
      <c r="AL711" s="263"/>
      <c r="AM711" s="263"/>
      <c r="AN711" s="263"/>
      <c r="AO711" s="263"/>
      <c r="AP711" s="263"/>
      <c r="AQ711" s="263"/>
      <c r="AR711" s="263"/>
      <c r="AS711" s="263"/>
      <c r="AT711" s="263"/>
      <c r="AU711" s="263"/>
      <c r="AV711" s="263"/>
      <c r="AW711" s="263"/>
      <c r="AX711" s="263"/>
      <c r="AY711" s="263"/>
      <c r="AZ711" s="263"/>
      <c r="BA711" s="263"/>
      <c r="BB711" s="263"/>
      <c r="BC711" s="263"/>
      <c r="BD711" s="263"/>
      <c r="BE711" s="263"/>
      <c r="BF711" s="263"/>
      <c r="BG711" s="263"/>
      <c r="BH711" s="263"/>
      <c r="BI711" s="263"/>
      <c r="BJ711" s="263"/>
      <c r="BK711" s="263"/>
      <c r="BL711" s="263"/>
      <c r="BM711" s="263"/>
      <c r="BN711" s="263"/>
      <c r="BO711" s="263"/>
      <c r="BP711" s="263"/>
      <c r="BQ711" s="263"/>
      <c r="BR711" s="263"/>
      <c r="BS711" s="263"/>
      <c r="BT711" s="263"/>
      <c r="BU711" s="263"/>
      <c r="BV711" s="263"/>
      <c r="BW711" s="263"/>
      <c r="BX711" s="263"/>
      <c r="BY711" s="263"/>
      <c r="BZ711" s="263"/>
      <c r="CA711" s="263"/>
      <c r="CB711" s="263"/>
      <c r="CC711" s="263"/>
      <c r="CD711" s="263"/>
      <c r="CE711" s="263"/>
    </row>
    <row r="712" spans="1:83" ht="12.6" customHeight="1">
      <c r="A712" s="287">
        <v>7430</v>
      </c>
      <c r="B712" s="289" t="s">
        <v>738</v>
      </c>
      <c r="C712" s="274">
        <v>0</v>
      </c>
      <c r="D712" s="274">
        <v>0</v>
      </c>
      <c r="E712" s="274">
        <v>0</v>
      </c>
      <c r="F712" s="274">
        <v>0</v>
      </c>
      <c r="G712" s="274">
        <v>0</v>
      </c>
      <c r="H712" s="274">
        <v>0</v>
      </c>
      <c r="I712" s="274">
        <v>0</v>
      </c>
      <c r="J712" s="274">
        <v>0</v>
      </c>
      <c r="K712" s="274">
        <v>0</v>
      </c>
      <c r="L712" s="274">
        <v>0</v>
      </c>
      <c r="M712" s="274">
        <v>0</v>
      </c>
      <c r="N712" s="289" t="s">
        <v>739</v>
      </c>
      <c r="O712" s="263"/>
      <c r="P712" s="263"/>
      <c r="Q712" s="263"/>
      <c r="R712" s="263"/>
      <c r="S712" s="263"/>
      <c r="T712" s="263"/>
      <c r="U712" s="263"/>
      <c r="V712" s="263"/>
      <c r="W712" s="263"/>
      <c r="X712" s="263"/>
      <c r="Y712" s="263"/>
      <c r="Z712" s="263"/>
      <c r="AA712" s="263"/>
      <c r="AB712" s="263"/>
      <c r="AC712" s="263"/>
      <c r="AD712" s="263"/>
      <c r="AE712" s="263"/>
      <c r="AF712" s="263"/>
      <c r="AG712" s="263"/>
      <c r="AH712" s="263"/>
      <c r="AI712" s="263"/>
      <c r="AJ712" s="263"/>
      <c r="AK712" s="263"/>
      <c r="AL712" s="263"/>
      <c r="AM712" s="263"/>
      <c r="AN712" s="263"/>
      <c r="AO712" s="263"/>
      <c r="AP712" s="263"/>
      <c r="AQ712" s="263"/>
      <c r="AR712" s="263"/>
      <c r="AS712" s="263"/>
      <c r="AT712" s="263"/>
      <c r="AU712" s="263"/>
      <c r="AV712" s="263"/>
      <c r="AW712" s="263"/>
      <c r="AX712" s="263"/>
      <c r="AY712" s="263"/>
      <c r="AZ712" s="263"/>
      <c r="BA712" s="263"/>
      <c r="BB712" s="263"/>
      <c r="BC712" s="263"/>
      <c r="BD712" s="263"/>
      <c r="BE712" s="263"/>
      <c r="BF712" s="263"/>
      <c r="BG712" s="263"/>
      <c r="BH712" s="263"/>
      <c r="BI712" s="263"/>
      <c r="BJ712" s="263"/>
      <c r="BK712" s="263"/>
      <c r="BL712" s="263"/>
      <c r="BM712" s="263"/>
      <c r="BN712" s="263"/>
      <c r="BO712" s="263"/>
      <c r="BP712" s="263"/>
      <c r="BQ712" s="263"/>
      <c r="BR712" s="263"/>
      <c r="BS712" s="263"/>
      <c r="BT712" s="263"/>
      <c r="BU712" s="263"/>
      <c r="BV712" s="263"/>
      <c r="BW712" s="263"/>
      <c r="BX712" s="263"/>
      <c r="BY712" s="263"/>
      <c r="BZ712" s="263"/>
      <c r="CA712" s="263"/>
      <c r="CB712" s="263"/>
      <c r="CC712" s="263"/>
      <c r="CD712" s="263"/>
      <c r="CE712" s="263"/>
    </row>
    <row r="713" spans="1:83" ht="12.6" customHeight="1">
      <c r="A713" s="287">
        <v>7490</v>
      </c>
      <c r="B713" s="289" t="s">
        <v>740</v>
      </c>
      <c r="C713" s="274">
        <v>0</v>
      </c>
      <c r="D713" s="274">
        <v>0</v>
      </c>
      <c r="E713" s="274">
        <v>0</v>
      </c>
      <c r="F713" s="274">
        <v>0</v>
      </c>
      <c r="G713" s="274">
        <v>0</v>
      </c>
      <c r="H713" s="274">
        <v>0</v>
      </c>
      <c r="I713" s="274">
        <v>0</v>
      </c>
      <c r="J713" s="274">
        <v>0</v>
      </c>
      <c r="K713" s="274">
        <v>3889.5477405867587</v>
      </c>
      <c r="L713" s="274">
        <v>0</v>
      </c>
      <c r="M713" s="274">
        <v>3890</v>
      </c>
      <c r="N713" s="290" t="s">
        <v>741</v>
      </c>
      <c r="O713" s="263"/>
      <c r="P713" s="263"/>
      <c r="Q713" s="263"/>
      <c r="R713" s="263"/>
      <c r="S713" s="263"/>
      <c r="T713" s="263"/>
      <c r="U713" s="263"/>
      <c r="V713" s="263"/>
      <c r="W713" s="263"/>
      <c r="X713" s="263"/>
      <c r="Y713" s="263"/>
      <c r="Z713" s="263"/>
      <c r="AA713" s="263"/>
      <c r="AB713" s="263"/>
      <c r="AC713" s="263"/>
      <c r="AD713" s="263"/>
      <c r="AE713" s="263"/>
      <c r="AF713" s="263"/>
      <c r="AG713" s="263"/>
      <c r="AH713" s="263"/>
      <c r="AI713" s="263"/>
      <c r="AJ713" s="263"/>
      <c r="AK713" s="263"/>
      <c r="AL713" s="263"/>
      <c r="AM713" s="263"/>
      <c r="AN713" s="263"/>
      <c r="AO713" s="263"/>
      <c r="AP713" s="263"/>
      <c r="AQ713" s="263"/>
      <c r="AR713" s="263"/>
      <c r="AS713" s="263"/>
      <c r="AT713" s="263"/>
      <c r="AU713" s="263"/>
      <c r="AV713" s="263"/>
      <c r="AW713" s="263"/>
      <c r="AX713" s="263"/>
      <c r="AY713" s="263"/>
      <c r="AZ713" s="263"/>
      <c r="BA713" s="263"/>
      <c r="BB713" s="263"/>
      <c r="BC713" s="263"/>
      <c r="BD713" s="263"/>
      <c r="BE713" s="263"/>
      <c r="BF713" s="263"/>
      <c r="BG713" s="263"/>
      <c r="BH713" s="263"/>
      <c r="BI713" s="263"/>
      <c r="BJ713" s="263"/>
      <c r="BK713" s="263"/>
      <c r="BL713" s="263"/>
      <c r="BM713" s="263"/>
      <c r="BN713" s="263"/>
      <c r="BO713" s="263"/>
      <c r="BP713" s="263"/>
      <c r="BQ713" s="263"/>
      <c r="BR713" s="263"/>
      <c r="BS713" s="263"/>
      <c r="BT713" s="263"/>
      <c r="BU713" s="263"/>
      <c r="BV713" s="263"/>
      <c r="BW713" s="263"/>
      <c r="BX713" s="263"/>
      <c r="BY713" s="263"/>
      <c r="BZ713" s="263"/>
      <c r="CA713" s="263"/>
      <c r="CB713" s="263"/>
      <c r="CC713" s="263"/>
      <c r="CD713" s="263"/>
      <c r="CE713" s="263"/>
    </row>
    <row r="714" spans="1:83" ht="12.6" customHeight="1">
      <c r="N714" s="196"/>
    </row>
    <row r="715" spans="1:83" ht="12.6" customHeight="1">
      <c r="A715" s="263"/>
      <c r="B715" s="263"/>
      <c r="C715" s="274">
        <v>23252194</v>
      </c>
      <c r="D715" s="274">
        <v>228698</v>
      </c>
      <c r="E715" s="274">
        <v>1889361.8203962105</v>
      </c>
      <c r="F715" s="274">
        <v>162348.67508669084</v>
      </c>
      <c r="G715" s="274">
        <v>492768.42973310885</v>
      </c>
      <c r="H715" s="274">
        <v>181774.7738699741</v>
      </c>
      <c r="I715" s="274">
        <v>565463.33706432243</v>
      </c>
      <c r="J715" s="274">
        <v>45885.570377803866</v>
      </c>
      <c r="K715" s="274">
        <v>3039479.5036086901</v>
      </c>
      <c r="L715" s="274">
        <v>498683.60911555099</v>
      </c>
      <c r="M715" s="274">
        <v>6538499</v>
      </c>
      <c r="N715" s="289" t="s">
        <v>742</v>
      </c>
      <c r="O715" s="263"/>
      <c r="P715" s="263"/>
      <c r="Q715" s="263"/>
      <c r="R715" s="263"/>
      <c r="S715" s="263"/>
      <c r="T715" s="263"/>
      <c r="U715" s="263"/>
      <c r="V715" s="263"/>
      <c r="W715" s="263"/>
      <c r="X715" s="263"/>
      <c r="Y715" s="263"/>
      <c r="Z715" s="263"/>
      <c r="AA715" s="263"/>
      <c r="AB715" s="263"/>
      <c r="AC715" s="263"/>
      <c r="AD715" s="263"/>
      <c r="AE715" s="263"/>
      <c r="AF715" s="263"/>
      <c r="AG715" s="263"/>
      <c r="AH715" s="263"/>
      <c r="AI715" s="263"/>
      <c r="AJ715" s="263"/>
      <c r="AK715" s="263"/>
      <c r="AL715" s="263"/>
      <c r="AM715" s="263"/>
      <c r="AN715" s="263"/>
      <c r="AO715" s="263"/>
      <c r="AP715" s="263"/>
      <c r="AQ715" s="263"/>
      <c r="AR715" s="263"/>
      <c r="AS715" s="263"/>
      <c r="AT715" s="263"/>
      <c r="AU715" s="263"/>
      <c r="AV715" s="263"/>
      <c r="AW715" s="263"/>
      <c r="AX715" s="263"/>
      <c r="AY715" s="263"/>
      <c r="AZ715" s="263"/>
      <c r="BA715" s="263"/>
      <c r="BB715" s="263"/>
      <c r="BC715" s="263"/>
      <c r="BD715" s="263"/>
      <c r="BE715" s="263"/>
      <c r="BF715" s="263"/>
      <c r="BG715" s="263"/>
      <c r="BH715" s="263"/>
      <c r="BI715" s="263"/>
      <c r="BJ715" s="263"/>
      <c r="BK715" s="263"/>
      <c r="BL715" s="263"/>
      <c r="BM715" s="263"/>
      <c r="BN715" s="263"/>
      <c r="BO715" s="263"/>
      <c r="BP715" s="263"/>
      <c r="BQ715" s="263"/>
      <c r="BR715" s="263"/>
      <c r="BS715" s="263"/>
      <c r="BT715" s="263"/>
      <c r="BU715" s="263"/>
      <c r="BV715" s="263"/>
      <c r="BW715" s="263"/>
      <c r="BX715" s="263"/>
      <c r="BY715" s="263"/>
      <c r="BZ715" s="263"/>
      <c r="CA715" s="263"/>
      <c r="CB715" s="263"/>
      <c r="CC715" s="263"/>
      <c r="CD715" s="263"/>
      <c r="CE715" s="263"/>
    </row>
    <row r="716" spans="1:83" ht="12.6" customHeight="1">
      <c r="A716" s="263"/>
      <c r="B716" s="263"/>
      <c r="C716" s="274">
        <v>23252194</v>
      </c>
      <c r="D716" s="274">
        <v>228698</v>
      </c>
      <c r="E716" s="274">
        <v>1889361.820396211</v>
      </c>
      <c r="F716" s="274">
        <v>162348.67508669087</v>
      </c>
      <c r="G716" s="274">
        <v>492768.42973310885</v>
      </c>
      <c r="H716" s="274">
        <v>181774.77386997413</v>
      </c>
      <c r="I716" s="274">
        <v>565463.33706432243</v>
      </c>
      <c r="J716" s="274">
        <v>45885.570377803866</v>
      </c>
      <c r="K716" s="274">
        <v>3039479.503608691</v>
      </c>
      <c r="L716" s="274">
        <v>498683.60911555105</v>
      </c>
      <c r="M716" s="274">
        <v>6538500</v>
      </c>
      <c r="N716" s="289" t="s">
        <v>743</v>
      </c>
      <c r="O716" s="263"/>
      <c r="P716" s="263"/>
      <c r="Q716" s="263"/>
      <c r="R716" s="263"/>
      <c r="S716" s="263"/>
      <c r="T716" s="263"/>
      <c r="U716" s="263"/>
      <c r="V716" s="263"/>
      <c r="W716" s="263"/>
      <c r="X716" s="263"/>
      <c r="Y716" s="263"/>
      <c r="Z716" s="263"/>
      <c r="AA716" s="263"/>
      <c r="AB716" s="263"/>
      <c r="AC716" s="263"/>
      <c r="AD716" s="263"/>
      <c r="AE716" s="263"/>
      <c r="AF716" s="263"/>
      <c r="AG716" s="263"/>
      <c r="AH716" s="263"/>
      <c r="AI716" s="263"/>
      <c r="AJ716" s="263"/>
      <c r="AK716" s="263"/>
      <c r="AL716" s="263"/>
      <c r="AM716" s="263"/>
      <c r="AN716" s="263"/>
      <c r="AO716" s="263"/>
      <c r="AP716" s="263"/>
      <c r="AQ716" s="263"/>
      <c r="AR716" s="263"/>
      <c r="AS716" s="263"/>
      <c r="AT716" s="263"/>
      <c r="AU716" s="263"/>
      <c r="AV716" s="263"/>
      <c r="AW716" s="263"/>
      <c r="AX716" s="263"/>
      <c r="AY716" s="263"/>
      <c r="AZ716" s="263"/>
      <c r="BA716" s="263"/>
      <c r="BB716" s="263"/>
      <c r="BC716" s="263"/>
      <c r="BD716" s="263"/>
      <c r="BE716" s="263"/>
      <c r="BF716" s="263"/>
      <c r="BG716" s="263"/>
      <c r="BH716" s="263"/>
      <c r="BI716" s="263"/>
      <c r="BJ716" s="263"/>
      <c r="BK716" s="263"/>
      <c r="BL716" s="263"/>
      <c r="BM716" s="263"/>
      <c r="BN716" s="263"/>
      <c r="BO716" s="263"/>
      <c r="BP716" s="263"/>
      <c r="BQ716" s="263"/>
      <c r="BR716" s="263"/>
      <c r="BS716" s="263"/>
      <c r="BT716" s="263"/>
      <c r="BU716" s="263"/>
      <c r="BV716" s="263"/>
      <c r="BW716" s="263"/>
      <c r="BX716" s="263"/>
      <c r="BY716" s="263"/>
      <c r="BZ716" s="263"/>
      <c r="CA716" s="263"/>
      <c r="CB716" s="263"/>
      <c r="CC716" s="263"/>
      <c r="CD716" s="263"/>
      <c r="CE716" s="263"/>
    </row>
    <row r="717" spans="1:83" ht="12.6" customHeight="1">
      <c r="A717" s="263"/>
      <c r="B717" s="263"/>
      <c r="C717" s="263"/>
      <c r="D717" s="263"/>
      <c r="E717" s="263"/>
      <c r="F717" s="263"/>
      <c r="G717" s="263"/>
      <c r="H717" s="263"/>
      <c r="I717" s="263"/>
      <c r="J717" s="263"/>
      <c r="K717" s="263"/>
      <c r="L717" s="263"/>
      <c r="M717" s="263"/>
      <c r="N717" s="263"/>
      <c r="O717" s="289"/>
      <c r="P717" s="263"/>
      <c r="Q717" s="263"/>
      <c r="R717" s="263"/>
      <c r="S717" s="263"/>
      <c r="T717" s="263"/>
      <c r="U717" s="263"/>
      <c r="V717" s="263"/>
      <c r="W717" s="263"/>
      <c r="X717" s="263"/>
      <c r="Y717" s="263"/>
      <c r="Z717" s="263"/>
      <c r="AA717" s="263"/>
      <c r="AB717" s="263"/>
      <c r="AC717" s="263"/>
      <c r="AD717" s="263"/>
      <c r="AE717" s="263"/>
      <c r="AF717" s="263"/>
      <c r="AG717" s="263"/>
      <c r="AH717" s="263"/>
      <c r="AI717" s="263"/>
      <c r="AJ717" s="263"/>
      <c r="AK717" s="263"/>
      <c r="AL717" s="263"/>
      <c r="AM717" s="263"/>
      <c r="AN717" s="263"/>
      <c r="AO717" s="263"/>
      <c r="AP717" s="263"/>
      <c r="AQ717" s="263"/>
      <c r="AR717" s="263"/>
      <c r="AS717" s="263"/>
      <c r="AT717" s="263"/>
      <c r="AU717" s="263"/>
      <c r="AV717" s="263"/>
      <c r="AW717" s="263"/>
      <c r="AX717" s="263"/>
      <c r="AY717" s="263"/>
      <c r="AZ717" s="263"/>
      <c r="BA717" s="263"/>
      <c r="BB717" s="263"/>
      <c r="BC717" s="263"/>
      <c r="BD717" s="263"/>
      <c r="BE717" s="263"/>
      <c r="BF717" s="263"/>
      <c r="BG717" s="263"/>
      <c r="BH717" s="263"/>
      <c r="BI717" s="263"/>
      <c r="BJ717" s="263"/>
      <c r="BK717" s="263"/>
      <c r="BL717" s="263"/>
      <c r="BM717" s="263"/>
      <c r="BN717" s="263"/>
      <c r="BO717" s="263"/>
      <c r="BP717" s="263"/>
      <c r="BQ717" s="263"/>
      <c r="BR717" s="263"/>
      <c r="BS717" s="263"/>
      <c r="BT717" s="263"/>
      <c r="BU717" s="263"/>
      <c r="BV717" s="263"/>
      <c r="BW717" s="263"/>
      <c r="BX717" s="263"/>
      <c r="BY717" s="263"/>
      <c r="BZ717" s="263"/>
      <c r="CA717" s="263"/>
      <c r="CB717" s="263"/>
      <c r="CC717" s="263"/>
      <c r="CD717" s="263"/>
      <c r="CE717" s="263"/>
    </row>
    <row r="718" spans="1:83" ht="12.6" customHeight="1">
      <c r="A718" s="263"/>
      <c r="B718" s="263"/>
      <c r="C718" s="263"/>
      <c r="D718" s="263"/>
      <c r="E718" s="263"/>
      <c r="F718" s="263"/>
      <c r="G718" s="263"/>
      <c r="H718" s="263"/>
      <c r="I718" s="263"/>
      <c r="J718" s="263"/>
      <c r="K718" s="263"/>
      <c r="L718" s="263"/>
      <c r="M718" s="263"/>
      <c r="N718" s="263"/>
      <c r="O718" s="289"/>
      <c r="P718" s="263"/>
      <c r="Q718" s="263"/>
      <c r="R718" s="263"/>
      <c r="S718" s="263"/>
      <c r="T718" s="263"/>
      <c r="U718" s="263"/>
      <c r="V718" s="263"/>
      <c r="W718" s="263"/>
      <c r="X718" s="263"/>
      <c r="Y718" s="263"/>
      <c r="Z718" s="263"/>
      <c r="AA718" s="263"/>
      <c r="AB718" s="263"/>
      <c r="AC718" s="263"/>
      <c r="AD718" s="263"/>
      <c r="AE718" s="263"/>
      <c r="AF718" s="263"/>
      <c r="AG718" s="263"/>
      <c r="AH718" s="263"/>
      <c r="AI718" s="263"/>
      <c r="AJ718" s="263"/>
      <c r="AK718" s="263"/>
      <c r="AL718" s="263"/>
      <c r="AM718" s="263"/>
      <c r="AN718" s="263"/>
      <c r="AO718" s="263"/>
      <c r="AP718" s="263"/>
      <c r="AQ718" s="263"/>
      <c r="AR718" s="263"/>
      <c r="AS718" s="263"/>
      <c r="AT718" s="263"/>
      <c r="AU718" s="263"/>
      <c r="AV718" s="263"/>
      <c r="AW718" s="263"/>
      <c r="AX718" s="263"/>
      <c r="AY718" s="263"/>
      <c r="AZ718" s="263"/>
      <c r="BA718" s="263"/>
      <c r="BB718" s="263"/>
      <c r="BC718" s="263"/>
      <c r="BD718" s="263"/>
      <c r="BE718" s="263"/>
      <c r="BF718" s="263"/>
      <c r="BG718" s="263"/>
      <c r="BH718" s="263"/>
      <c r="BI718" s="263"/>
      <c r="BJ718" s="263"/>
      <c r="BK718" s="263"/>
      <c r="BL718" s="263"/>
      <c r="BM718" s="263"/>
      <c r="BN718" s="263"/>
      <c r="BO718" s="263"/>
      <c r="BP718" s="263"/>
      <c r="BQ718" s="263"/>
      <c r="BR718" s="263"/>
      <c r="BS718" s="263"/>
      <c r="BT718" s="263"/>
      <c r="BU718" s="263"/>
      <c r="BV718" s="263"/>
      <c r="BW718" s="263"/>
      <c r="BX718" s="263"/>
      <c r="BY718" s="263"/>
      <c r="BZ718" s="263"/>
      <c r="CA718" s="263"/>
      <c r="CB718" s="263"/>
      <c r="CC718" s="263"/>
      <c r="CD718" s="263"/>
      <c r="CE718" s="263"/>
    </row>
    <row r="719" spans="1:83" ht="12.6" customHeight="1">
      <c r="A719" s="263"/>
      <c r="B719" s="263"/>
      <c r="C719" s="263"/>
      <c r="D719" s="263"/>
      <c r="E719" s="263"/>
      <c r="F719" s="263"/>
      <c r="G719" s="263"/>
      <c r="H719" s="263"/>
      <c r="I719" s="263"/>
      <c r="J719" s="263"/>
      <c r="K719" s="263"/>
      <c r="L719" s="263"/>
      <c r="M719" s="263"/>
      <c r="N719" s="263"/>
      <c r="O719" s="289"/>
      <c r="P719" s="263"/>
      <c r="Q719" s="263"/>
      <c r="R719" s="263"/>
      <c r="S719" s="263"/>
      <c r="T719" s="263"/>
      <c r="U719" s="263"/>
      <c r="V719" s="263"/>
      <c r="W719" s="263"/>
      <c r="X719" s="263"/>
      <c r="Y719" s="263"/>
      <c r="Z719" s="263"/>
      <c r="AA719" s="263"/>
      <c r="AB719" s="263"/>
      <c r="AC719" s="263"/>
      <c r="AD719" s="263"/>
      <c r="AE719" s="263"/>
      <c r="AF719" s="263"/>
      <c r="AG719" s="263"/>
      <c r="AH719" s="263"/>
      <c r="AI719" s="263"/>
      <c r="AJ719" s="263"/>
      <c r="AK719" s="263"/>
      <c r="AL719" s="263"/>
      <c r="AM719" s="263"/>
      <c r="AN719" s="263"/>
      <c r="AO719" s="263"/>
      <c r="AP719" s="263"/>
      <c r="AQ719" s="263"/>
      <c r="AR719" s="263"/>
      <c r="AS719" s="263"/>
      <c r="AT719" s="263"/>
      <c r="AU719" s="263"/>
      <c r="AV719" s="263"/>
      <c r="AW719" s="263"/>
      <c r="AX719" s="263"/>
      <c r="AY719" s="263"/>
      <c r="AZ719" s="263"/>
      <c r="BA719" s="263"/>
      <c r="BB719" s="263"/>
      <c r="BC719" s="263"/>
      <c r="BD719" s="263"/>
      <c r="BE719" s="263"/>
      <c r="BF719" s="263"/>
      <c r="BG719" s="263"/>
      <c r="BH719" s="263"/>
      <c r="BI719" s="263"/>
      <c r="BJ719" s="263"/>
      <c r="BK719" s="263"/>
      <c r="BL719" s="263"/>
      <c r="BM719" s="263"/>
      <c r="BN719" s="263"/>
      <c r="BO719" s="263"/>
      <c r="BP719" s="263"/>
      <c r="BQ719" s="263"/>
      <c r="BR719" s="263"/>
      <c r="BS719" s="263"/>
      <c r="BT719" s="263"/>
      <c r="BU719" s="263"/>
      <c r="BV719" s="263"/>
      <c r="BW719" s="263"/>
      <c r="BX719" s="263"/>
      <c r="BY719" s="263"/>
      <c r="BZ719" s="263"/>
      <c r="CA719" s="263"/>
      <c r="CB719" s="263"/>
      <c r="CC719" s="263"/>
      <c r="CD719" s="263"/>
      <c r="CE719" s="263"/>
    </row>
    <row r="720" spans="1:83" ht="12.6" customHeight="1">
      <c r="A720" s="292" t="s">
        <v>744</v>
      </c>
      <c r="B720" s="343"/>
      <c r="C720" s="343"/>
      <c r="D720" s="343"/>
      <c r="E720" s="343"/>
      <c r="F720" s="343"/>
      <c r="G720" s="343"/>
      <c r="H720" s="343"/>
      <c r="I720" s="343"/>
      <c r="J720" s="343"/>
      <c r="K720" s="343"/>
      <c r="L720" s="343"/>
      <c r="M720" s="343"/>
      <c r="N720" s="343"/>
      <c r="O720" s="343"/>
      <c r="P720" s="343"/>
      <c r="Q720" s="343"/>
      <c r="R720" s="343"/>
      <c r="S720" s="343"/>
      <c r="T720" s="343"/>
      <c r="U720" s="343"/>
      <c r="V720" s="343"/>
      <c r="W720" s="343"/>
      <c r="X720" s="343"/>
      <c r="Y720" s="343"/>
      <c r="Z720" s="343"/>
      <c r="AA720" s="343"/>
      <c r="AB720" s="343"/>
      <c r="AC720" s="343"/>
      <c r="AD720" s="343"/>
      <c r="AE720" s="343"/>
      <c r="AF720" s="343"/>
      <c r="AG720" s="343"/>
      <c r="AH720" s="343"/>
      <c r="AI720" s="343"/>
      <c r="AJ720" s="343"/>
      <c r="AK720" s="343"/>
      <c r="AL720" s="343"/>
      <c r="AM720" s="343"/>
      <c r="AN720" s="343"/>
      <c r="AO720" s="343"/>
      <c r="AP720" s="343"/>
      <c r="AQ720" s="343"/>
      <c r="AR720" s="343"/>
      <c r="AS720" s="343"/>
      <c r="AT720" s="343"/>
      <c r="AU720" s="343"/>
      <c r="AV720" s="343"/>
      <c r="AW720" s="343"/>
      <c r="AX720" s="343"/>
      <c r="AY720" s="343"/>
      <c r="AZ720" s="343"/>
      <c r="BA720" s="343"/>
      <c r="BB720" s="343"/>
      <c r="BC720" s="343"/>
      <c r="BD720" s="343"/>
      <c r="BE720" s="343"/>
      <c r="BF720" s="343"/>
      <c r="BG720" s="343"/>
      <c r="BH720" s="343"/>
      <c r="BI720" s="343"/>
      <c r="BJ720" s="343"/>
      <c r="BK720" s="343"/>
      <c r="BL720" s="343"/>
      <c r="BM720" s="343"/>
      <c r="BN720" s="343"/>
      <c r="BO720" s="343"/>
      <c r="BP720" s="343"/>
      <c r="BQ720" s="343"/>
      <c r="BR720" s="343"/>
      <c r="BS720" s="343"/>
      <c r="BT720" s="343"/>
      <c r="BU720" s="343"/>
      <c r="BV720" s="343"/>
      <c r="BW720" s="343"/>
      <c r="BX720" s="343"/>
      <c r="BY720" s="343"/>
      <c r="BZ720" s="343"/>
      <c r="CA720" s="343"/>
      <c r="CB720" s="343"/>
      <c r="CC720" s="343"/>
      <c r="CD720" s="343"/>
      <c r="CE720" s="343"/>
    </row>
    <row r="721" spans="1:84" ht="12.6" customHeight="1">
      <c r="A721" s="294" t="s">
        <v>745</v>
      </c>
      <c r="B721" s="294" t="s">
        <v>746</v>
      </c>
      <c r="C721" s="294" t="s">
        <v>747</v>
      </c>
      <c r="D721" s="294" t="s">
        <v>748</v>
      </c>
      <c r="E721" s="294" t="s">
        <v>749</v>
      </c>
      <c r="F721" s="294" t="s">
        <v>750</v>
      </c>
      <c r="G721" s="294" t="s">
        <v>751</v>
      </c>
      <c r="H721" s="294" t="s">
        <v>752</v>
      </c>
      <c r="I721" s="294" t="s">
        <v>753</v>
      </c>
      <c r="J721" s="294" t="s">
        <v>754</v>
      </c>
      <c r="K721" s="294" t="s">
        <v>755</v>
      </c>
      <c r="L721" s="294" t="s">
        <v>756</v>
      </c>
      <c r="M721" s="294" t="s">
        <v>757</v>
      </c>
      <c r="N721" s="294" t="s">
        <v>758</v>
      </c>
      <c r="O721" s="294" t="s">
        <v>759</v>
      </c>
      <c r="P721" s="294" t="s">
        <v>760</v>
      </c>
      <c r="Q721" s="294" t="s">
        <v>761</v>
      </c>
      <c r="R721" s="294" t="s">
        <v>762</v>
      </c>
      <c r="S721" s="294" t="s">
        <v>763</v>
      </c>
      <c r="T721" s="294" t="s">
        <v>764</v>
      </c>
      <c r="U721" s="294" t="s">
        <v>765</v>
      </c>
      <c r="V721" s="294" t="s">
        <v>766</v>
      </c>
      <c r="W721" s="294" t="s">
        <v>767</v>
      </c>
      <c r="X721" s="294" t="s">
        <v>768</v>
      </c>
      <c r="Y721" s="294" t="s">
        <v>769</v>
      </c>
      <c r="Z721" s="294" t="s">
        <v>770</v>
      </c>
      <c r="AA721" s="294" t="s">
        <v>771</v>
      </c>
      <c r="AB721" s="294" t="s">
        <v>772</v>
      </c>
      <c r="AC721" s="294" t="s">
        <v>773</v>
      </c>
      <c r="AD721" s="294" t="s">
        <v>774</v>
      </c>
      <c r="AE721" s="294" t="s">
        <v>775</v>
      </c>
      <c r="AF721" s="294" t="s">
        <v>776</v>
      </c>
      <c r="AG721" s="294" t="s">
        <v>777</v>
      </c>
      <c r="AH721" s="294" t="s">
        <v>778</v>
      </c>
      <c r="AI721" s="294" t="s">
        <v>779</v>
      </c>
      <c r="AJ721" s="294" t="s">
        <v>780</v>
      </c>
      <c r="AK721" s="294" t="s">
        <v>781</v>
      </c>
      <c r="AL721" s="294" t="s">
        <v>782</v>
      </c>
      <c r="AM721" s="294" t="s">
        <v>783</v>
      </c>
      <c r="AN721" s="294" t="s">
        <v>784</v>
      </c>
      <c r="AO721" s="294" t="s">
        <v>785</v>
      </c>
      <c r="AP721" s="294" t="s">
        <v>786</v>
      </c>
      <c r="AQ721" s="294" t="s">
        <v>787</v>
      </c>
      <c r="AR721" s="294" t="s">
        <v>788</v>
      </c>
      <c r="AS721" s="294" t="s">
        <v>789</v>
      </c>
      <c r="AT721" s="294" t="s">
        <v>790</v>
      </c>
      <c r="AU721" s="294" t="s">
        <v>791</v>
      </c>
      <c r="AV721" s="294" t="s">
        <v>792</v>
      </c>
      <c r="AW721" s="294" t="s">
        <v>793</v>
      </c>
      <c r="AX721" s="294" t="s">
        <v>794</v>
      </c>
      <c r="AY721" s="294" t="s">
        <v>795</v>
      </c>
      <c r="AZ721" s="294" t="s">
        <v>796</v>
      </c>
      <c r="BA721" s="294" t="s">
        <v>797</v>
      </c>
      <c r="BB721" s="294" t="s">
        <v>798</v>
      </c>
      <c r="BC721" s="294" t="s">
        <v>799</v>
      </c>
      <c r="BD721" s="294" t="s">
        <v>800</v>
      </c>
      <c r="BE721" s="294" t="s">
        <v>801</v>
      </c>
      <c r="BF721" s="294" t="s">
        <v>802</v>
      </c>
      <c r="BG721" s="294" t="s">
        <v>803</v>
      </c>
      <c r="BH721" s="294" t="s">
        <v>804</v>
      </c>
      <c r="BI721" s="294" t="s">
        <v>805</v>
      </c>
      <c r="BJ721" s="294" t="s">
        <v>806</v>
      </c>
      <c r="BK721" s="294" t="s">
        <v>807</v>
      </c>
      <c r="BL721" s="294" t="s">
        <v>808</v>
      </c>
      <c r="BM721" s="294" t="s">
        <v>809</v>
      </c>
      <c r="BN721" s="294" t="s">
        <v>810</v>
      </c>
      <c r="BO721" s="294" t="s">
        <v>811</v>
      </c>
      <c r="BP721" s="294" t="s">
        <v>812</v>
      </c>
      <c r="BQ721" s="294" t="s">
        <v>813</v>
      </c>
      <c r="BR721" s="294" t="s">
        <v>814</v>
      </c>
      <c r="BS721" s="294" t="s">
        <v>815</v>
      </c>
      <c r="BT721" s="294" t="s">
        <v>816</v>
      </c>
      <c r="BU721" s="294" t="s">
        <v>817</v>
      </c>
      <c r="BV721" s="294" t="s">
        <v>818</v>
      </c>
      <c r="BW721" s="294" t="s">
        <v>819</v>
      </c>
      <c r="BX721" s="294" t="s">
        <v>820</v>
      </c>
      <c r="BY721" s="294" t="s">
        <v>821</v>
      </c>
      <c r="BZ721" s="294" t="s">
        <v>822</v>
      </c>
      <c r="CA721" s="294" t="s">
        <v>823</v>
      </c>
      <c r="CB721" s="294" t="s">
        <v>824</v>
      </c>
      <c r="CC721" s="294" t="s">
        <v>825</v>
      </c>
      <c r="CD721" s="294" t="s">
        <v>1256</v>
      </c>
      <c r="CE721" s="294"/>
      <c r="CF721" s="294"/>
    </row>
    <row r="722" spans="1:84" ht="12.6" customHeight="1">
      <c r="A722" s="293" t="s">
        <v>1278</v>
      </c>
      <c r="B722" s="343">
        <v>0</v>
      </c>
      <c r="C722" s="343">
        <v>0</v>
      </c>
      <c r="D722" s="343">
        <v>0</v>
      </c>
      <c r="E722" s="343">
        <v>1520176</v>
      </c>
      <c r="F722" s="343">
        <v>0</v>
      </c>
      <c r="G722" s="343">
        <v>479800</v>
      </c>
      <c r="H722" s="343">
        <v>980040</v>
      </c>
      <c r="I722" s="343">
        <v>38685</v>
      </c>
      <c r="J722" s="343">
        <v>0</v>
      </c>
      <c r="K722" s="343">
        <v>76329</v>
      </c>
      <c r="L722" s="343">
        <v>136353</v>
      </c>
      <c r="M722" s="343">
        <v>0</v>
      </c>
      <c r="N722" s="343">
        <v>121827</v>
      </c>
      <c r="O722" s="343">
        <v>0</v>
      </c>
      <c r="P722" s="343">
        <v>137438</v>
      </c>
      <c r="Q722" s="343">
        <v>0</v>
      </c>
      <c r="R722" s="343">
        <v>472509</v>
      </c>
      <c r="S722" s="343">
        <v>0</v>
      </c>
      <c r="T722" s="343">
        <v>0</v>
      </c>
      <c r="U722" s="343">
        <v>160430</v>
      </c>
      <c r="V722" s="343">
        <v>0</v>
      </c>
      <c r="W722" s="343">
        <v>0</v>
      </c>
      <c r="X722" s="343">
        <v>13267774</v>
      </c>
      <c r="Y722" s="343">
        <v>0</v>
      </c>
      <c r="Z722" s="343">
        <v>0</v>
      </c>
      <c r="AA722" s="343">
        <v>0</v>
      </c>
      <c r="AB722" s="343">
        <v>124094</v>
      </c>
      <c r="AC722" s="343">
        <v>0</v>
      </c>
      <c r="AD722" s="343">
        <v>1308375</v>
      </c>
      <c r="AE722" s="343">
        <v>2263337</v>
      </c>
      <c r="AF722" s="343">
        <v>0</v>
      </c>
      <c r="AG722" s="343">
        <v>8029189</v>
      </c>
      <c r="AH722" s="343">
        <v>58657</v>
      </c>
      <c r="AI722" s="343">
        <v>0</v>
      </c>
      <c r="AJ722" s="343">
        <v>0</v>
      </c>
      <c r="AK722" s="343">
        <v>66571</v>
      </c>
      <c r="AL722" s="343">
        <v>0</v>
      </c>
      <c r="AM722" s="343">
        <v>3406</v>
      </c>
      <c r="AN722" s="343">
        <v>58657</v>
      </c>
      <c r="AO722" s="343">
        <v>0</v>
      </c>
      <c r="AP722" s="343">
        <v>0</v>
      </c>
      <c r="AQ722" s="343">
        <v>0</v>
      </c>
      <c r="AR722" s="343">
        <v>0</v>
      </c>
      <c r="AS722" s="343"/>
      <c r="AT722" s="343"/>
      <c r="AU722" s="343"/>
      <c r="AV722" s="343">
        <v>142289</v>
      </c>
      <c r="AW722" s="343">
        <v>6879</v>
      </c>
      <c r="AX722" s="343">
        <v>0</v>
      </c>
      <c r="AY722" s="343">
        <v>8980404</v>
      </c>
      <c r="AZ722" s="343">
        <v>463909</v>
      </c>
      <c r="BA722" s="343">
        <v>0</v>
      </c>
      <c r="BB722" s="343">
        <v>0</v>
      </c>
      <c r="BC722" s="343">
        <v>4913</v>
      </c>
      <c r="BD722" s="343">
        <v>0</v>
      </c>
      <c r="BE722" s="343">
        <v>1156264</v>
      </c>
      <c r="BF722" s="343">
        <v>239787</v>
      </c>
      <c r="BG722" s="343">
        <v>0</v>
      </c>
      <c r="BH722" s="343">
        <v>6807702</v>
      </c>
      <c r="BI722" s="343">
        <v>466590</v>
      </c>
      <c r="BJ722" s="343">
        <v>0</v>
      </c>
      <c r="BK722" s="343">
        <v>0</v>
      </c>
      <c r="BL722" s="343">
        <v>1159</v>
      </c>
      <c r="BM722" s="343">
        <v>0</v>
      </c>
      <c r="BN722" s="343">
        <v>3236</v>
      </c>
      <c r="BO722" s="343">
        <v>978</v>
      </c>
      <c r="BP722" s="343">
        <v>0</v>
      </c>
      <c r="BQ722" s="343">
        <v>0</v>
      </c>
      <c r="BR722" s="343">
        <v>0</v>
      </c>
      <c r="BS722" s="343">
        <v>0</v>
      </c>
      <c r="BT722" s="343">
        <v>13449393</v>
      </c>
      <c r="BU722" s="343">
        <v>4828633</v>
      </c>
      <c r="BV722" s="343">
        <v>0</v>
      </c>
      <c r="BW722" s="343">
        <v>0</v>
      </c>
      <c r="BX722" s="343">
        <v>4194817</v>
      </c>
      <c r="BY722" s="343">
        <v>0</v>
      </c>
      <c r="BZ722" s="343">
        <v>0</v>
      </c>
      <c r="CA722" s="343">
        <v>99709</v>
      </c>
      <c r="CB722" s="343">
        <v>381142</v>
      </c>
      <c r="CC722" s="343">
        <v>1055502</v>
      </c>
      <c r="CD722" s="343">
        <v>1288155</v>
      </c>
      <c r="CE722" s="343"/>
      <c r="CF722" s="292"/>
    </row>
    <row r="723" spans="1:84" ht="12.6" customHeight="1">
      <c r="A723" s="263"/>
      <c r="B723" s="344"/>
      <c r="C723" s="344"/>
      <c r="D723" s="344"/>
      <c r="E723" s="344"/>
      <c r="F723" s="344"/>
      <c r="G723" s="344"/>
      <c r="H723" s="344"/>
      <c r="I723" s="344"/>
      <c r="J723" s="344"/>
      <c r="K723" s="344"/>
      <c r="L723" s="344"/>
      <c r="M723" s="344"/>
      <c r="N723" s="344"/>
      <c r="O723" s="344"/>
      <c r="P723" s="344"/>
      <c r="Q723" s="344"/>
      <c r="R723" s="344"/>
      <c r="S723" s="344"/>
      <c r="T723" s="344"/>
      <c r="U723" s="344"/>
      <c r="V723" s="344"/>
      <c r="W723" s="344"/>
      <c r="X723" s="344"/>
      <c r="Y723" s="344"/>
      <c r="Z723" s="344"/>
      <c r="AA723" s="344"/>
      <c r="AB723" s="344"/>
      <c r="AC723" s="344"/>
      <c r="AD723" s="344"/>
      <c r="AE723" s="344"/>
      <c r="AF723" s="344"/>
      <c r="AG723" s="344"/>
      <c r="AH723" s="344"/>
      <c r="AI723" s="344"/>
      <c r="AJ723" s="344"/>
      <c r="AK723" s="344"/>
      <c r="AL723" s="344"/>
      <c r="AM723" s="344"/>
      <c r="AN723" s="344"/>
      <c r="AO723" s="344"/>
      <c r="AP723" s="344"/>
      <c r="AQ723" s="344"/>
      <c r="AR723" s="344"/>
      <c r="AS723" s="344"/>
      <c r="AT723" s="344"/>
      <c r="AU723" s="344"/>
      <c r="AV723" s="344"/>
      <c r="AW723" s="344"/>
      <c r="AX723" s="344"/>
      <c r="AY723" s="344"/>
      <c r="AZ723" s="344"/>
      <c r="BA723" s="344"/>
      <c r="BB723" s="344"/>
      <c r="BC723" s="344"/>
      <c r="BD723" s="344"/>
      <c r="BE723" s="344"/>
      <c r="BF723" s="344"/>
      <c r="BG723" s="344"/>
      <c r="BH723" s="344"/>
      <c r="BI723" s="344"/>
      <c r="BJ723" s="344"/>
      <c r="BK723" s="344"/>
      <c r="BL723" s="344"/>
      <c r="BM723" s="344"/>
      <c r="BN723" s="344"/>
      <c r="BO723" s="344"/>
      <c r="BP723" s="344"/>
      <c r="BQ723" s="344"/>
      <c r="BR723" s="344"/>
      <c r="BS723" s="344"/>
      <c r="BT723" s="344"/>
      <c r="BU723" s="344"/>
      <c r="BV723" s="344"/>
      <c r="BW723" s="344"/>
      <c r="BX723" s="344"/>
      <c r="BY723" s="344"/>
      <c r="BZ723" s="344"/>
      <c r="CA723" s="344"/>
      <c r="CB723" s="344"/>
      <c r="CC723" s="344"/>
      <c r="CD723" s="344"/>
      <c r="CE723" s="344"/>
      <c r="CF723" s="263"/>
    </row>
    <row r="724" spans="1:84" ht="12.6" customHeight="1">
      <c r="A724" s="292" t="s">
        <v>148</v>
      </c>
      <c r="B724" s="343"/>
      <c r="C724" s="343"/>
      <c r="D724" s="343"/>
      <c r="E724" s="343"/>
      <c r="F724" s="343"/>
      <c r="G724" s="343"/>
      <c r="H724" s="343"/>
      <c r="I724" s="343"/>
      <c r="J724" s="343"/>
      <c r="K724" s="343"/>
      <c r="L724" s="343"/>
      <c r="M724" s="343"/>
      <c r="N724" s="343"/>
      <c r="O724" s="343"/>
      <c r="P724" s="343"/>
      <c r="Q724" s="343"/>
      <c r="R724" s="343"/>
      <c r="S724" s="343"/>
      <c r="T724" s="343"/>
      <c r="U724" s="343"/>
      <c r="V724" s="343"/>
      <c r="W724" s="343"/>
      <c r="X724" s="343"/>
      <c r="Y724" s="343"/>
      <c r="Z724" s="343"/>
      <c r="AA724" s="343"/>
      <c r="AB724" s="343"/>
      <c r="AC724" s="343"/>
      <c r="AD724" s="343"/>
      <c r="AE724" s="343"/>
      <c r="AF724" s="343"/>
      <c r="AG724" s="343"/>
      <c r="AH724" s="343"/>
      <c r="AI724" s="343"/>
      <c r="AJ724" s="343"/>
      <c r="AK724" s="343"/>
      <c r="AL724" s="343"/>
      <c r="AM724" s="343"/>
      <c r="AN724" s="343"/>
      <c r="AO724" s="343"/>
      <c r="AP724" s="343"/>
      <c r="AQ724" s="343"/>
      <c r="AR724" s="343"/>
      <c r="AS724" s="343"/>
      <c r="AT724" s="343"/>
      <c r="AU724" s="343"/>
      <c r="AV724" s="343"/>
      <c r="AW724" s="343"/>
      <c r="AX724" s="343"/>
      <c r="AY724" s="343"/>
      <c r="AZ724" s="343"/>
      <c r="BA724" s="343"/>
      <c r="BB724" s="343"/>
      <c r="BC724" s="343"/>
      <c r="BD724" s="343"/>
      <c r="BE724" s="343"/>
      <c r="BF724" s="343"/>
      <c r="BG724" s="343"/>
      <c r="BH724" s="343"/>
      <c r="BI724" s="343"/>
      <c r="BJ724" s="343"/>
      <c r="BK724" s="343"/>
      <c r="BL724" s="343"/>
      <c r="BM724" s="343"/>
      <c r="BN724" s="343"/>
      <c r="BO724" s="343"/>
      <c r="BP724" s="343"/>
      <c r="BQ724" s="343"/>
      <c r="BR724" s="343"/>
      <c r="BS724" s="343"/>
      <c r="BT724" s="343"/>
      <c r="BU724" s="343"/>
      <c r="BV724" s="343"/>
      <c r="BW724" s="343"/>
      <c r="BX724" s="343"/>
      <c r="BY724" s="343"/>
      <c r="BZ724" s="343"/>
      <c r="CA724" s="343"/>
      <c r="CB724" s="343"/>
      <c r="CC724" s="343"/>
      <c r="CD724" s="343"/>
      <c r="CE724" s="343"/>
      <c r="CF724" s="292"/>
    </row>
    <row r="725" spans="1:84" ht="12.6" customHeight="1">
      <c r="A725" s="294" t="s">
        <v>745</v>
      </c>
      <c r="B725" s="294" t="s">
        <v>826</v>
      </c>
      <c r="C725" s="294" t="s">
        <v>827</v>
      </c>
      <c r="D725" s="294" t="s">
        <v>828</v>
      </c>
      <c r="E725" s="294" t="s">
        <v>829</v>
      </c>
      <c r="F725" s="294" t="s">
        <v>830</v>
      </c>
      <c r="G725" s="294" t="s">
        <v>831</v>
      </c>
      <c r="H725" s="294" t="s">
        <v>832</v>
      </c>
      <c r="I725" s="294" t="s">
        <v>833</v>
      </c>
      <c r="J725" s="294" t="s">
        <v>834</v>
      </c>
      <c r="K725" s="294" t="s">
        <v>835</v>
      </c>
      <c r="L725" s="294" t="s">
        <v>836</v>
      </c>
      <c r="M725" s="294" t="s">
        <v>837</v>
      </c>
      <c r="N725" s="294" t="s">
        <v>838</v>
      </c>
      <c r="O725" s="294" t="s">
        <v>839</v>
      </c>
      <c r="P725" s="294" t="s">
        <v>840</v>
      </c>
      <c r="Q725" s="294" t="s">
        <v>841</v>
      </c>
      <c r="R725" s="294" t="s">
        <v>842</v>
      </c>
      <c r="S725" s="294" t="s">
        <v>843</v>
      </c>
      <c r="T725" s="294" t="s">
        <v>844</v>
      </c>
      <c r="U725" s="294" t="s">
        <v>845</v>
      </c>
      <c r="V725" s="294" t="s">
        <v>846</v>
      </c>
      <c r="W725" s="294" t="s">
        <v>847</v>
      </c>
      <c r="X725" s="294" t="s">
        <v>848</v>
      </c>
      <c r="Y725" s="294" t="s">
        <v>849</v>
      </c>
      <c r="Z725" s="294" t="s">
        <v>850</v>
      </c>
      <c r="AA725" s="294" t="s">
        <v>851</v>
      </c>
      <c r="AB725" s="294" t="s">
        <v>852</v>
      </c>
      <c r="AC725" s="294" t="s">
        <v>853</v>
      </c>
      <c r="AD725" s="294" t="s">
        <v>854</v>
      </c>
      <c r="AE725" s="294" t="s">
        <v>855</v>
      </c>
      <c r="AF725" s="294" t="s">
        <v>856</v>
      </c>
      <c r="AG725" s="294" t="s">
        <v>857</v>
      </c>
      <c r="AH725" s="294" t="s">
        <v>858</v>
      </c>
      <c r="AI725" s="294" t="s">
        <v>859</v>
      </c>
      <c r="AJ725" s="294" t="s">
        <v>860</v>
      </c>
      <c r="AK725" s="294" t="s">
        <v>861</v>
      </c>
      <c r="AL725" s="294" t="s">
        <v>862</v>
      </c>
      <c r="AM725" s="294" t="s">
        <v>863</v>
      </c>
      <c r="AN725" s="294" t="s">
        <v>864</v>
      </c>
      <c r="AO725" s="294" t="s">
        <v>865</v>
      </c>
      <c r="AP725" s="294" t="s">
        <v>866</v>
      </c>
      <c r="AQ725" s="294" t="s">
        <v>867</v>
      </c>
      <c r="AR725" s="294" t="s">
        <v>868</v>
      </c>
      <c r="AS725" s="294" t="s">
        <v>869</v>
      </c>
      <c r="AT725" s="294" t="s">
        <v>870</v>
      </c>
      <c r="AU725" s="294" t="s">
        <v>871</v>
      </c>
      <c r="AV725" s="294" t="s">
        <v>872</v>
      </c>
      <c r="AW725" s="294" t="s">
        <v>873</v>
      </c>
      <c r="AX725" s="294" t="s">
        <v>874</v>
      </c>
      <c r="AY725" s="294" t="s">
        <v>875</v>
      </c>
      <c r="AZ725" s="294" t="s">
        <v>876</v>
      </c>
      <c r="BA725" s="294" t="s">
        <v>877</v>
      </c>
      <c r="BB725" s="294" t="s">
        <v>878</v>
      </c>
      <c r="BC725" s="294" t="s">
        <v>879</v>
      </c>
      <c r="BD725" s="294" t="s">
        <v>880</v>
      </c>
      <c r="BE725" s="294" t="s">
        <v>881</v>
      </c>
      <c r="BF725" s="294" t="s">
        <v>882</v>
      </c>
      <c r="BG725" s="294" t="s">
        <v>883</v>
      </c>
      <c r="BH725" s="294" t="s">
        <v>884</v>
      </c>
      <c r="BI725" s="294" t="s">
        <v>885</v>
      </c>
      <c r="BJ725" s="294" t="s">
        <v>886</v>
      </c>
      <c r="BK725" s="294" t="s">
        <v>887</v>
      </c>
      <c r="BL725" s="294" t="s">
        <v>888</v>
      </c>
      <c r="BM725" s="294" t="s">
        <v>889</v>
      </c>
      <c r="BN725" s="294" t="s">
        <v>890</v>
      </c>
      <c r="BO725" s="294" t="s">
        <v>891</v>
      </c>
      <c r="BP725" s="294" t="s">
        <v>892</v>
      </c>
      <c r="BQ725" s="294" t="s">
        <v>893</v>
      </c>
      <c r="BR725" s="294" t="s">
        <v>894</v>
      </c>
      <c r="BS725" s="294"/>
      <c r="BT725" s="294"/>
      <c r="BU725" s="294"/>
      <c r="BV725" s="294"/>
      <c r="BW725" s="294"/>
      <c r="BX725" s="294"/>
      <c r="BY725" s="294"/>
      <c r="BZ725" s="294"/>
      <c r="CA725" s="294"/>
      <c r="CB725" s="294"/>
      <c r="CC725" s="294"/>
      <c r="CD725" s="294"/>
      <c r="CE725" s="294"/>
      <c r="CF725" s="294"/>
    </row>
    <row r="726" spans="1:84" ht="12.6" customHeight="1">
      <c r="A726" s="293" t="s">
        <v>1278</v>
      </c>
      <c r="B726" s="343">
        <v>1130</v>
      </c>
      <c r="C726" s="343">
        <v>0</v>
      </c>
      <c r="D726" s="343">
        <v>0</v>
      </c>
      <c r="E726" s="343">
        <v>0</v>
      </c>
      <c r="F726" s="343">
        <v>1130</v>
      </c>
      <c r="G726" s="343">
        <v>534</v>
      </c>
      <c r="H726" s="343">
        <v>0</v>
      </c>
      <c r="I726" s="343">
        <v>0</v>
      </c>
      <c r="J726" s="343">
        <v>0</v>
      </c>
      <c r="K726" s="343">
        <v>0</v>
      </c>
      <c r="L726" s="343">
        <v>25</v>
      </c>
      <c r="M726" s="343">
        <v>0</v>
      </c>
      <c r="N726" s="343">
        <v>0</v>
      </c>
      <c r="O726" s="343">
        <v>0</v>
      </c>
      <c r="P726" s="343">
        <v>0</v>
      </c>
      <c r="Q726" s="343">
        <v>0</v>
      </c>
      <c r="R726" s="343">
        <v>0</v>
      </c>
      <c r="S726" s="343">
        <v>0</v>
      </c>
      <c r="T726" s="343"/>
      <c r="U726" s="343">
        <v>0</v>
      </c>
      <c r="V726" s="343">
        <v>25</v>
      </c>
      <c r="W726" s="343">
        <v>0</v>
      </c>
      <c r="X726" s="343">
        <v>608</v>
      </c>
      <c r="Y726" s="343">
        <v>608</v>
      </c>
      <c r="Z726" s="343">
        <v>0</v>
      </c>
      <c r="AA726" s="343">
        <v>4762450</v>
      </c>
      <c r="AB726" s="343">
        <v>26476489</v>
      </c>
      <c r="AC726" s="343">
        <v>7</v>
      </c>
      <c r="AD726" s="343">
        <v>7</v>
      </c>
      <c r="AE726" s="343">
        <v>0</v>
      </c>
      <c r="AF726" s="343">
        <v>48506</v>
      </c>
      <c r="AG726" s="343">
        <v>311153</v>
      </c>
      <c r="AH726" s="343">
        <v>296</v>
      </c>
      <c r="AI726" s="343">
        <v>296</v>
      </c>
      <c r="AJ726" s="343">
        <v>0</v>
      </c>
      <c r="AK726" s="343">
        <v>2051107</v>
      </c>
      <c r="AL726" s="343">
        <v>13157324</v>
      </c>
      <c r="AM726" s="343">
        <v>0</v>
      </c>
      <c r="AN726" s="343">
        <v>495</v>
      </c>
      <c r="AO726" s="343">
        <v>0</v>
      </c>
      <c r="AP726" s="343">
        <v>928353</v>
      </c>
      <c r="AQ726" s="343">
        <v>0</v>
      </c>
      <c r="AR726" s="343">
        <v>0</v>
      </c>
      <c r="AS726" s="343">
        <v>2</v>
      </c>
      <c r="AT726" s="343">
        <v>0</v>
      </c>
      <c r="AU726" s="343">
        <v>3751</v>
      </c>
      <c r="AV726" s="343">
        <v>0</v>
      </c>
      <c r="AW726" s="343">
        <v>0</v>
      </c>
      <c r="AX726" s="343">
        <v>176</v>
      </c>
      <c r="AY726" s="343">
        <v>0</v>
      </c>
      <c r="AZ726" s="343">
        <v>330081</v>
      </c>
      <c r="BA726" s="343">
        <v>0</v>
      </c>
      <c r="BB726" s="343">
        <v>0</v>
      </c>
      <c r="BC726" s="343">
        <v>0</v>
      </c>
      <c r="BD726" s="343">
        <v>0</v>
      </c>
      <c r="BE726" s="343">
        <v>0</v>
      </c>
      <c r="BF726" s="343">
        <v>0</v>
      </c>
      <c r="BG726" s="343">
        <v>0</v>
      </c>
      <c r="BH726" s="343">
        <v>0</v>
      </c>
      <c r="BI726" s="343">
        <v>0</v>
      </c>
      <c r="BJ726" s="343">
        <v>0</v>
      </c>
      <c r="BK726" s="343">
        <v>0</v>
      </c>
      <c r="BL726" s="343">
        <v>0</v>
      </c>
      <c r="BM726" s="343">
        <v>0</v>
      </c>
      <c r="BN726" s="343">
        <v>0</v>
      </c>
      <c r="BO726" s="343">
        <v>0</v>
      </c>
      <c r="BP726" s="343">
        <v>0</v>
      </c>
      <c r="BQ726" s="343">
        <v>5057881</v>
      </c>
      <c r="BR726" s="343">
        <v>1692332</v>
      </c>
      <c r="BS726" s="343"/>
      <c r="BT726" s="343"/>
      <c r="BU726" s="343"/>
      <c r="BV726" s="343"/>
      <c r="BW726" s="343"/>
      <c r="BX726" s="343"/>
      <c r="BY726" s="343"/>
      <c r="BZ726" s="343"/>
      <c r="CA726" s="343"/>
      <c r="CB726" s="343"/>
      <c r="CC726" s="343"/>
      <c r="CD726" s="343"/>
      <c r="CE726" s="343"/>
      <c r="CF726" s="292"/>
    </row>
    <row r="727" spans="1:84" ht="12.6" customHeight="1">
      <c r="A727" s="263"/>
      <c r="B727" s="344"/>
      <c r="C727" s="344"/>
      <c r="D727" s="344"/>
      <c r="E727" s="344"/>
      <c r="F727" s="344"/>
      <c r="G727" s="344"/>
      <c r="H727" s="344"/>
      <c r="I727" s="344"/>
      <c r="J727" s="344"/>
      <c r="K727" s="344"/>
      <c r="L727" s="344"/>
      <c r="M727" s="344"/>
      <c r="N727" s="344"/>
      <c r="O727" s="344"/>
      <c r="P727" s="344"/>
      <c r="Q727" s="344"/>
      <c r="R727" s="344"/>
      <c r="S727" s="344"/>
      <c r="T727" s="344"/>
      <c r="U727" s="344"/>
      <c r="V727" s="344"/>
      <c r="W727" s="344"/>
      <c r="X727" s="344"/>
      <c r="Y727" s="344"/>
      <c r="Z727" s="344"/>
      <c r="AA727" s="344"/>
      <c r="AB727" s="344"/>
      <c r="AC727" s="344"/>
      <c r="AD727" s="344"/>
      <c r="AE727" s="344"/>
      <c r="AF727" s="344"/>
      <c r="AG727" s="344"/>
      <c r="AH727" s="344"/>
      <c r="AI727" s="344"/>
      <c r="AJ727" s="344"/>
      <c r="AK727" s="344"/>
      <c r="AL727" s="344"/>
      <c r="AM727" s="344"/>
      <c r="AN727" s="344"/>
      <c r="AO727" s="344"/>
      <c r="AP727" s="344"/>
      <c r="AQ727" s="344"/>
      <c r="AR727" s="344"/>
      <c r="AS727" s="344"/>
      <c r="AT727" s="344"/>
      <c r="AU727" s="344"/>
      <c r="AV727" s="344"/>
      <c r="AW727" s="344"/>
      <c r="AX727" s="344"/>
      <c r="AY727" s="344"/>
      <c r="AZ727" s="344"/>
      <c r="BA727" s="344"/>
      <c r="BB727" s="344"/>
      <c r="BC727" s="344"/>
      <c r="BD727" s="344"/>
      <c r="BE727" s="344"/>
      <c r="BF727" s="344"/>
      <c r="BG727" s="344"/>
      <c r="BH727" s="344"/>
      <c r="BI727" s="344"/>
      <c r="BJ727" s="344"/>
      <c r="BK727" s="344"/>
      <c r="BL727" s="344"/>
      <c r="BM727" s="344"/>
      <c r="BN727" s="344"/>
      <c r="BO727" s="344"/>
      <c r="BP727" s="344"/>
      <c r="BQ727" s="344"/>
      <c r="BR727" s="344"/>
      <c r="BS727" s="344"/>
      <c r="BT727" s="344"/>
      <c r="BU727" s="344"/>
      <c r="BV727" s="344"/>
      <c r="BW727" s="344"/>
      <c r="BX727" s="344"/>
      <c r="BY727" s="344"/>
      <c r="BZ727" s="344"/>
      <c r="CA727" s="344"/>
      <c r="CB727" s="344"/>
      <c r="CC727" s="344"/>
      <c r="CD727" s="344"/>
      <c r="CE727" s="344"/>
      <c r="CF727" s="263"/>
    </row>
    <row r="728" spans="1:84" ht="12.6" customHeight="1">
      <c r="A728" s="292" t="s">
        <v>895</v>
      </c>
      <c r="B728" s="343"/>
      <c r="C728" s="343"/>
      <c r="D728" s="343"/>
      <c r="E728" s="343"/>
      <c r="F728" s="343"/>
      <c r="G728" s="343"/>
      <c r="H728" s="343"/>
      <c r="I728" s="343"/>
      <c r="J728" s="343"/>
      <c r="K728" s="343"/>
      <c r="L728" s="343"/>
      <c r="M728" s="343"/>
      <c r="N728" s="343"/>
      <c r="O728" s="343"/>
      <c r="P728" s="343"/>
      <c r="Q728" s="343"/>
      <c r="R728" s="343"/>
      <c r="S728" s="343"/>
      <c r="T728" s="343"/>
      <c r="U728" s="343"/>
      <c r="V728" s="343"/>
      <c r="W728" s="343"/>
      <c r="X728" s="343"/>
      <c r="Y728" s="343"/>
      <c r="Z728" s="343"/>
      <c r="AA728" s="343"/>
      <c r="AB728" s="343"/>
      <c r="AC728" s="343"/>
      <c r="AD728" s="343"/>
      <c r="AE728" s="343"/>
      <c r="AF728" s="343"/>
      <c r="AG728" s="343"/>
      <c r="AH728" s="343"/>
      <c r="AI728" s="343"/>
      <c r="AJ728" s="343"/>
      <c r="AK728" s="343"/>
      <c r="AL728" s="343"/>
      <c r="AM728" s="343"/>
      <c r="AN728" s="343"/>
      <c r="AO728" s="343"/>
      <c r="AP728" s="343"/>
      <c r="AQ728" s="343"/>
      <c r="AR728" s="343"/>
      <c r="AS728" s="343"/>
      <c r="AT728" s="343"/>
      <c r="AU728" s="343"/>
      <c r="AV728" s="343"/>
      <c r="AW728" s="343"/>
      <c r="AX728" s="343"/>
      <c r="AY728" s="343"/>
      <c r="AZ728" s="343"/>
      <c r="BA728" s="343"/>
      <c r="BB728" s="343"/>
      <c r="BC728" s="343"/>
      <c r="BD728" s="343"/>
      <c r="BE728" s="343"/>
      <c r="BF728" s="343"/>
      <c r="BG728" s="343"/>
      <c r="BH728" s="343"/>
      <c r="BI728" s="343"/>
      <c r="BJ728" s="343"/>
      <c r="BK728" s="343"/>
      <c r="BL728" s="343"/>
      <c r="BM728" s="343"/>
      <c r="BN728" s="343"/>
      <c r="BO728" s="343"/>
      <c r="BP728" s="343"/>
      <c r="BQ728" s="343"/>
      <c r="BR728" s="343"/>
      <c r="BS728" s="343"/>
      <c r="BT728" s="343"/>
      <c r="BU728" s="343"/>
      <c r="BV728" s="343"/>
      <c r="BW728" s="343"/>
      <c r="BX728" s="343"/>
      <c r="BY728" s="343"/>
      <c r="BZ728" s="343"/>
      <c r="CA728" s="343"/>
      <c r="CB728" s="343"/>
      <c r="CC728" s="343"/>
      <c r="CD728" s="343"/>
      <c r="CE728" s="343"/>
      <c r="CF728" s="292"/>
    </row>
    <row r="729" spans="1:84" ht="12.6" customHeight="1">
      <c r="A729" s="294" t="s">
        <v>745</v>
      </c>
      <c r="B729" s="294" t="s">
        <v>896</v>
      </c>
      <c r="C729" s="294" t="s">
        <v>897</v>
      </c>
      <c r="D729" s="294" t="s">
        <v>898</v>
      </c>
      <c r="E729" s="294" t="s">
        <v>899</v>
      </c>
      <c r="F729" s="294" t="s">
        <v>900</v>
      </c>
      <c r="G729" s="294" t="s">
        <v>901</v>
      </c>
      <c r="H729" s="294" t="s">
        <v>902</v>
      </c>
      <c r="I729" s="294" t="s">
        <v>903</v>
      </c>
      <c r="J729" s="294" t="s">
        <v>904</v>
      </c>
      <c r="K729" s="294" t="s">
        <v>905</v>
      </c>
      <c r="L729" s="294" t="s">
        <v>906</v>
      </c>
      <c r="M729" s="294" t="s">
        <v>907</v>
      </c>
      <c r="N729" s="294" t="s">
        <v>908</v>
      </c>
      <c r="O729" s="294" t="s">
        <v>909</v>
      </c>
      <c r="P729" s="294" t="s">
        <v>910</v>
      </c>
      <c r="Q729" s="294" t="s">
        <v>911</v>
      </c>
      <c r="R729" s="294" t="s">
        <v>912</v>
      </c>
      <c r="S729" s="294" t="s">
        <v>913</v>
      </c>
      <c r="T729" s="294" t="s">
        <v>914</v>
      </c>
      <c r="U729" s="294" t="s">
        <v>915</v>
      </c>
      <c r="V729" s="294" t="s">
        <v>916</v>
      </c>
      <c r="W729" s="294" t="s">
        <v>917</v>
      </c>
      <c r="X729" s="294" t="s">
        <v>918</v>
      </c>
      <c r="Y729" s="294" t="s">
        <v>919</v>
      </c>
      <c r="Z729" s="294" t="s">
        <v>920</v>
      </c>
      <c r="AA729" s="294" t="s">
        <v>921</v>
      </c>
      <c r="AB729" s="294" t="s">
        <v>922</v>
      </c>
      <c r="AC729" s="294" t="s">
        <v>923</v>
      </c>
      <c r="AD729" s="294" t="s">
        <v>924</v>
      </c>
      <c r="AE729" s="294" t="s">
        <v>925</v>
      </c>
      <c r="AF729" s="294" t="s">
        <v>926</v>
      </c>
      <c r="AG729" s="294" t="s">
        <v>927</v>
      </c>
      <c r="AH729" s="294" t="s">
        <v>928</v>
      </c>
      <c r="AI729" s="294" t="s">
        <v>929</v>
      </c>
      <c r="AJ729" s="294" t="s">
        <v>930</v>
      </c>
      <c r="AK729" s="294" t="s">
        <v>931</v>
      </c>
      <c r="AL729" s="294" t="s">
        <v>932</v>
      </c>
      <c r="AM729" s="294" t="s">
        <v>933</v>
      </c>
      <c r="AN729" s="294" t="s">
        <v>934</v>
      </c>
      <c r="AO729" s="294" t="s">
        <v>935</v>
      </c>
      <c r="AP729" s="294" t="s">
        <v>936</v>
      </c>
      <c r="AQ729" s="294" t="s">
        <v>937</v>
      </c>
      <c r="AR729" s="294" t="s">
        <v>938</v>
      </c>
      <c r="AS729" s="294" t="s">
        <v>939</v>
      </c>
      <c r="AT729" s="294" t="s">
        <v>940</v>
      </c>
      <c r="AU729" s="294" t="s">
        <v>941</v>
      </c>
      <c r="AV729" s="294" t="s">
        <v>942</v>
      </c>
      <c r="AW729" s="294" t="s">
        <v>943</v>
      </c>
      <c r="AX729" s="294" t="s">
        <v>944</v>
      </c>
      <c r="AY729" s="294" t="s">
        <v>945</v>
      </c>
      <c r="AZ729" s="294" t="s">
        <v>946</v>
      </c>
      <c r="BA729" s="294" t="s">
        <v>947</v>
      </c>
      <c r="BB729" s="294" t="s">
        <v>948</v>
      </c>
      <c r="BC729" s="294" t="s">
        <v>949</v>
      </c>
      <c r="BD729" s="294" t="s">
        <v>950</v>
      </c>
      <c r="BE729" s="294" t="s">
        <v>951</v>
      </c>
      <c r="BF729" s="294" t="s">
        <v>952</v>
      </c>
      <c r="BG729" s="294" t="s">
        <v>953</v>
      </c>
      <c r="BH729" s="294" t="s">
        <v>954</v>
      </c>
      <c r="BI729" s="294" t="s">
        <v>955</v>
      </c>
      <c r="BJ729" s="294" t="s">
        <v>956</v>
      </c>
      <c r="BK729" s="294" t="s">
        <v>957</v>
      </c>
      <c r="BL729" s="294" t="s">
        <v>958</v>
      </c>
      <c r="BM729" s="294" t="s">
        <v>959</v>
      </c>
      <c r="BN729" s="294" t="s">
        <v>960</v>
      </c>
      <c r="BO729" s="294" t="s">
        <v>961</v>
      </c>
      <c r="BP729" s="294" t="s">
        <v>962</v>
      </c>
      <c r="BQ729" s="294" t="s">
        <v>963</v>
      </c>
      <c r="BR729" s="294" t="s">
        <v>964</v>
      </c>
      <c r="BS729" s="294" t="s">
        <v>965</v>
      </c>
      <c r="BT729" s="294" t="s">
        <v>966</v>
      </c>
      <c r="BU729" s="294" t="s">
        <v>967</v>
      </c>
      <c r="BV729" s="294" t="s">
        <v>968</v>
      </c>
      <c r="BW729" s="294" t="s">
        <v>969</v>
      </c>
      <c r="BX729" s="294" t="s">
        <v>970</v>
      </c>
      <c r="BY729" s="294" t="s">
        <v>971</v>
      </c>
      <c r="BZ729" s="294" t="s">
        <v>972</v>
      </c>
      <c r="CA729" s="294" t="s">
        <v>973</v>
      </c>
      <c r="CB729" s="294" t="s">
        <v>974</v>
      </c>
      <c r="CC729" s="294" t="s">
        <v>975</v>
      </c>
      <c r="CD729" s="294" t="s">
        <v>976</v>
      </c>
      <c r="CE729" s="294" t="s">
        <v>977</v>
      </c>
      <c r="CF729" s="294" t="s">
        <v>978</v>
      </c>
    </row>
    <row r="730" spans="1:84" ht="12.6" customHeight="1">
      <c r="A730" s="293" t="s">
        <v>1278</v>
      </c>
      <c r="B730" s="343">
        <v>6310078</v>
      </c>
      <c r="C730" s="343">
        <v>0</v>
      </c>
      <c r="D730" s="343">
        <v>4489785</v>
      </c>
      <c r="E730" s="343">
        <v>0</v>
      </c>
      <c r="F730" s="343">
        <v>0</v>
      </c>
      <c r="G730" s="343">
        <v>2917</v>
      </c>
      <c r="H730" s="343">
        <v>0</v>
      </c>
      <c r="I730" s="343">
        <v>162220</v>
      </c>
      <c r="J730" s="343">
        <v>205659</v>
      </c>
      <c r="K730" s="343">
        <v>0</v>
      </c>
      <c r="L730" s="343">
        <v>1292608</v>
      </c>
      <c r="M730" s="343">
        <v>0</v>
      </c>
      <c r="N730" s="343">
        <v>0</v>
      </c>
      <c r="O730" s="343">
        <v>472509</v>
      </c>
      <c r="P730" s="343">
        <v>160430</v>
      </c>
      <c r="Q730" s="343">
        <v>13267774</v>
      </c>
      <c r="R730" s="343">
        <v>124094</v>
      </c>
      <c r="S730" s="343">
        <v>3633775</v>
      </c>
      <c r="T730" s="343">
        <v>8092354</v>
      </c>
      <c r="U730" s="343">
        <v>62063</v>
      </c>
      <c r="V730" s="343">
        <v>0</v>
      </c>
      <c r="W730" s="343">
        <v>0</v>
      </c>
      <c r="X730" s="343">
        <v>18274110</v>
      </c>
      <c r="Y730" s="343">
        <v>0</v>
      </c>
      <c r="Z730" s="343">
        <v>0</v>
      </c>
      <c r="AA730" s="343">
        <v>0</v>
      </c>
      <c r="AB730" s="343">
        <v>55192</v>
      </c>
      <c r="AC730" s="343">
        <v>0</v>
      </c>
      <c r="AD730" s="343">
        <v>0</v>
      </c>
      <c r="AE730" s="343">
        <v>0</v>
      </c>
      <c r="AF730" s="343">
        <v>0</v>
      </c>
      <c r="AG730" s="343">
        <v>0</v>
      </c>
      <c r="AH730" s="343">
        <v>850376</v>
      </c>
      <c r="AI730" s="343">
        <v>2313435</v>
      </c>
      <c r="AJ730" s="343">
        <v>89411</v>
      </c>
      <c r="AK730" s="343">
        <v>0</v>
      </c>
      <c r="AL730" s="343">
        <v>366860</v>
      </c>
      <c r="AM730" s="343">
        <v>0</v>
      </c>
      <c r="AN730" s="343">
        <v>0</v>
      </c>
      <c r="AO730" s="343">
        <v>378208</v>
      </c>
      <c r="AP730" s="343">
        <v>886571</v>
      </c>
      <c r="AQ730" s="343">
        <v>0</v>
      </c>
      <c r="AR730" s="343">
        <v>0</v>
      </c>
      <c r="AS730" s="343">
        <v>0</v>
      </c>
      <c r="AT730" s="343">
        <v>0</v>
      </c>
      <c r="AU730" s="343">
        <v>0</v>
      </c>
      <c r="AV730" s="343">
        <v>0</v>
      </c>
      <c r="AW730" s="343">
        <v>184598</v>
      </c>
      <c r="AX730" s="343">
        <v>4707530</v>
      </c>
      <c r="AY730" s="343">
        <v>0</v>
      </c>
      <c r="AZ730" s="343">
        <v>497826</v>
      </c>
      <c r="BA730" s="343">
        <v>0</v>
      </c>
      <c r="BB730" s="343">
        <v>10669104</v>
      </c>
      <c r="BC730" s="343"/>
      <c r="BD730" s="343"/>
      <c r="BE730" s="343">
        <v>0</v>
      </c>
      <c r="BF730" s="343">
        <v>0</v>
      </c>
      <c r="BG730" s="343"/>
      <c r="BH730" s="343"/>
      <c r="BI730" s="343">
        <v>143.19</v>
      </c>
      <c r="BJ730" s="343">
        <v>8124248</v>
      </c>
      <c r="BK730" s="343">
        <v>39944966</v>
      </c>
      <c r="BL730" s="343">
        <v>22472843</v>
      </c>
      <c r="BM730" s="343">
        <v>480851</v>
      </c>
      <c r="BN730" s="343">
        <v>1055502</v>
      </c>
      <c r="BO730" s="343">
        <v>983176</v>
      </c>
      <c r="BP730" s="343">
        <v>1832837</v>
      </c>
      <c r="BQ730" s="343">
        <v>10451766</v>
      </c>
      <c r="BR730" s="343">
        <v>2734831</v>
      </c>
      <c r="BS730" s="343">
        <v>2015889</v>
      </c>
      <c r="BT730" s="343">
        <v>2782946</v>
      </c>
      <c r="BU730" s="343">
        <v>358260</v>
      </c>
      <c r="BV730" s="343">
        <v>3215151</v>
      </c>
      <c r="BW730" s="343">
        <v>1170611</v>
      </c>
      <c r="BX730" s="343">
        <v>38685</v>
      </c>
      <c r="BY730" s="343">
        <v>212682</v>
      </c>
      <c r="BZ730" s="343">
        <v>245185</v>
      </c>
      <c r="CA730" s="343">
        <v>206788</v>
      </c>
      <c r="CB730" s="343">
        <v>1288155</v>
      </c>
      <c r="CC730" s="343">
        <v>922930</v>
      </c>
      <c r="CD730" s="343">
        <v>83635</v>
      </c>
      <c r="CE730" s="343">
        <v>0</v>
      </c>
      <c r="CF730" s="292">
        <v>0</v>
      </c>
    </row>
    <row r="731" spans="1:84" ht="12.6" customHeight="1">
      <c r="A731" s="263"/>
      <c r="B731" s="344"/>
      <c r="C731" s="344"/>
      <c r="D731" s="344"/>
      <c r="E731" s="344"/>
      <c r="F731" s="344"/>
      <c r="G731" s="344"/>
      <c r="H731" s="344"/>
      <c r="I731" s="344"/>
      <c r="J731" s="344"/>
      <c r="K731" s="344"/>
      <c r="L731" s="344"/>
      <c r="M731" s="344"/>
      <c r="N731" s="344"/>
      <c r="O731" s="344"/>
      <c r="P731" s="344"/>
      <c r="Q731" s="344"/>
      <c r="R731" s="344"/>
      <c r="S731" s="344"/>
      <c r="T731" s="344"/>
      <c r="U731" s="344"/>
      <c r="V731" s="344"/>
      <c r="W731" s="344"/>
      <c r="X731" s="344"/>
      <c r="Y731" s="344"/>
      <c r="Z731" s="344"/>
      <c r="AA731" s="344"/>
      <c r="AB731" s="344"/>
      <c r="AC731" s="344"/>
      <c r="AD731" s="344"/>
      <c r="AE731" s="344"/>
      <c r="AF731" s="344"/>
      <c r="AG731" s="344"/>
      <c r="AH731" s="344"/>
      <c r="AI731" s="344"/>
      <c r="AJ731" s="344"/>
      <c r="AK731" s="344"/>
      <c r="AL731" s="344"/>
      <c r="AM731" s="344"/>
      <c r="AN731" s="344"/>
      <c r="AO731" s="344"/>
      <c r="AP731" s="344"/>
      <c r="AQ731" s="344"/>
      <c r="AR731" s="344"/>
      <c r="AS731" s="344"/>
      <c r="AT731" s="344"/>
      <c r="AU731" s="344"/>
      <c r="AV731" s="344"/>
      <c r="AW731" s="344"/>
      <c r="AX731" s="344"/>
      <c r="AY731" s="344"/>
      <c r="AZ731" s="344"/>
      <c r="BA731" s="344"/>
      <c r="BB731" s="344"/>
      <c r="BC731" s="344"/>
      <c r="BD731" s="344"/>
      <c r="BE731" s="344"/>
      <c r="BF731" s="344"/>
      <c r="BG731" s="344"/>
      <c r="BH731" s="344"/>
      <c r="BI731" s="344"/>
      <c r="BJ731" s="344"/>
      <c r="BK731" s="344"/>
      <c r="BL731" s="344"/>
      <c r="BM731" s="344"/>
      <c r="BN731" s="344"/>
      <c r="BO731" s="344"/>
      <c r="BP731" s="344"/>
      <c r="BQ731" s="344"/>
      <c r="BR731" s="344"/>
      <c r="BS731" s="344"/>
      <c r="BT731" s="344"/>
      <c r="BU731" s="344"/>
      <c r="BV731" s="344"/>
      <c r="BW731" s="344"/>
      <c r="BX731" s="344"/>
      <c r="BY731" s="344"/>
      <c r="BZ731" s="344"/>
      <c r="CA731" s="344"/>
      <c r="CB731" s="344"/>
      <c r="CC731" s="344"/>
      <c r="CD731" s="344"/>
      <c r="CE731" s="344"/>
      <c r="CF731" s="263"/>
    </row>
    <row r="732" spans="1:84" ht="12.6" customHeight="1">
      <c r="A732" s="292" t="s">
        <v>979</v>
      </c>
      <c r="B732" s="343"/>
      <c r="C732" s="343"/>
      <c r="D732" s="343"/>
      <c r="E732" s="343"/>
      <c r="F732" s="343"/>
      <c r="G732" s="343"/>
      <c r="H732" s="343"/>
      <c r="I732" s="343"/>
      <c r="J732" s="343"/>
      <c r="K732" s="343"/>
      <c r="L732" s="343"/>
      <c r="M732" s="343"/>
      <c r="N732" s="343"/>
      <c r="O732" s="343"/>
      <c r="P732" s="343"/>
      <c r="Q732" s="343"/>
      <c r="R732" s="343"/>
      <c r="S732" s="343"/>
      <c r="T732" s="343"/>
      <c r="U732" s="343"/>
      <c r="V732" s="343"/>
      <c r="W732" s="343"/>
      <c r="X732" s="343"/>
      <c r="Y732" s="343"/>
      <c r="Z732" s="343"/>
      <c r="AA732" s="343"/>
      <c r="AB732" s="343"/>
      <c r="AC732" s="343"/>
      <c r="AD732" s="343"/>
      <c r="AE732" s="343"/>
      <c r="AF732" s="343"/>
      <c r="AG732" s="343"/>
      <c r="AH732" s="343"/>
      <c r="AI732" s="343"/>
      <c r="AJ732" s="343"/>
      <c r="AK732" s="343"/>
      <c r="AL732" s="343"/>
      <c r="AM732" s="343"/>
      <c r="AN732" s="343"/>
      <c r="AO732" s="343"/>
      <c r="AP732" s="343"/>
      <c r="AQ732" s="343"/>
      <c r="AR732" s="343"/>
      <c r="AS732" s="343"/>
      <c r="AT732" s="343"/>
      <c r="AU732" s="343"/>
      <c r="AV732" s="343"/>
      <c r="AW732" s="343"/>
      <c r="AX732" s="343"/>
      <c r="AY732" s="343"/>
      <c r="AZ732" s="343"/>
      <c r="BA732" s="343"/>
      <c r="BB732" s="343"/>
      <c r="BC732" s="343"/>
      <c r="BD732" s="343"/>
      <c r="BE732" s="343"/>
      <c r="BF732" s="343"/>
      <c r="BG732" s="343"/>
      <c r="BH732" s="343"/>
      <c r="BI732" s="343"/>
      <c r="BJ732" s="343"/>
      <c r="BK732" s="343"/>
      <c r="BL732" s="343"/>
      <c r="BM732" s="343"/>
      <c r="BN732" s="343"/>
      <c r="BO732" s="343"/>
      <c r="BP732" s="343"/>
      <c r="BQ732" s="343"/>
      <c r="BR732" s="343"/>
      <c r="BS732" s="343"/>
      <c r="BT732" s="343"/>
      <c r="BU732" s="343"/>
      <c r="BV732" s="343"/>
      <c r="BW732" s="343"/>
      <c r="BX732" s="343"/>
      <c r="BY732" s="343"/>
      <c r="BZ732" s="343"/>
      <c r="CA732" s="343"/>
      <c r="CB732" s="343"/>
      <c r="CC732" s="343"/>
      <c r="CD732" s="343"/>
      <c r="CE732" s="343"/>
      <c r="CF732" s="292"/>
    </row>
    <row r="733" spans="1:84" ht="12.6" customHeight="1">
      <c r="A733" s="294" t="s">
        <v>745</v>
      </c>
      <c r="B733" s="294" t="s">
        <v>980</v>
      </c>
      <c r="C733" s="294" t="s">
        <v>981</v>
      </c>
      <c r="D733" s="294" t="s">
        <v>982</v>
      </c>
      <c r="E733" s="294" t="s">
        <v>983</v>
      </c>
      <c r="F733" s="294" t="s">
        <v>984</v>
      </c>
      <c r="G733" s="294" t="s">
        <v>985</v>
      </c>
      <c r="H733" s="294" t="s">
        <v>986</v>
      </c>
      <c r="I733" s="294" t="s">
        <v>987</v>
      </c>
      <c r="J733" s="294" t="s">
        <v>988</v>
      </c>
      <c r="K733" s="294" t="s">
        <v>989</v>
      </c>
      <c r="L733" s="294" t="s">
        <v>990</v>
      </c>
      <c r="M733" s="294" t="s">
        <v>991</v>
      </c>
      <c r="N733" s="294" t="s">
        <v>992</v>
      </c>
      <c r="O733" s="294" t="s">
        <v>993</v>
      </c>
      <c r="P733" s="294" t="s">
        <v>994</v>
      </c>
      <c r="Q733" s="294" t="s">
        <v>995</v>
      </c>
      <c r="R733" s="294" t="s">
        <v>996</v>
      </c>
      <c r="S733" s="294" t="s">
        <v>997</v>
      </c>
      <c r="T733" s="294" t="s">
        <v>998</v>
      </c>
      <c r="U733" s="294" t="s">
        <v>999</v>
      </c>
      <c r="V733" s="294" t="s">
        <v>1000</v>
      </c>
      <c r="W733" s="294" t="s">
        <v>1001</v>
      </c>
      <c r="X733" s="294" t="s">
        <v>1002</v>
      </c>
      <c r="Y733" s="294" t="s">
        <v>1003</v>
      </c>
      <c r="Z733" s="294"/>
      <c r="AA733" s="294"/>
      <c r="AB733" s="294"/>
      <c r="AC733" s="294"/>
      <c r="AD733" s="294"/>
      <c r="AE733" s="294"/>
      <c r="AF733" s="294"/>
      <c r="AG733" s="294"/>
      <c r="AH733" s="294"/>
      <c r="AI733" s="294"/>
      <c r="AJ733" s="294"/>
      <c r="AK733" s="294"/>
      <c r="AL733" s="294"/>
      <c r="AM733" s="294"/>
      <c r="AN733" s="294"/>
      <c r="AO733" s="294"/>
      <c r="AP733" s="294"/>
      <c r="AQ733" s="294"/>
      <c r="AR733" s="294"/>
      <c r="AS733" s="294"/>
      <c r="AT733" s="294"/>
      <c r="AU733" s="294"/>
      <c r="AV733" s="294"/>
      <c r="AW733" s="294"/>
      <c r="AX733" s="294"/>
      <c r="AY733" s="294"/>
      <c r="AZ733" s="294"/>
      <c r="BA733" s="294"/>
      <c r="BB733" s="294"/>
      <c r="BC733" s="294"/>
      <c r="BD733" s="294"/>
      <c r="BE733" s="294"/>
      <c r="BF733" s="294"/>
      <c r="BG733" s="294"/>
      <c r="BH733" s="294"/>
      <c r="BI733" s="294"/>
      <c r="BJ733" s="294"/>
      <c r="BK733" s="294"/>
      <c r="BL733" s="294"/>
      <c r="BM733" s="294"/>
      <c r="BN733" s="294"/>
      <c r="BO733" s="294"/>
      <c r="BP733" s="294"/>
      <c r="BQ733" s="294"/>
      <c r="BR733" s="294"/>
      <c r="BS733" s="294"/>
      <c r="BT733" s="294"/>
      <c r="BU733" s="294"/>
      <c r="BV733" s="294"/>
      <c r="BW733" s="294"/>
      <c r="BX733" s="294"/>
      <c r="BY733" s="294"/>
      <c r="BZ733" s="294"/>
      <c r="CA733" s="294"/>
      <c r="CB733" s="294"/>
      <c r="CC733" s="294"/>
      <c r="CD733" s="294"/>
      <c r="CE733" s="294"/>
      <c r="CF733" s="294"/>
    </row>
    <row r="734" spans="1:84" ht="12.6" customHeight="1">
      <c r="A734" s="293" t="s">
        <v>1279</v>
      </c>
      <c r="B734" s="343">
        <v>0</v>
      </c>
      <c r="C734" s="343">
        <v>0</v>
      </c>
      <c r="D734" s="343">
        <v>0</v>
      </c>
      <c r="E734" s="343">
        <v>0</v>
      </c>
      <c r="F734" s="343">
        <v>0</v>
      </c>
      <c r="G734" s="343">
        <v>0</v>
      </c>
      <c r="H734" s="343">
        <v>0</v>
      </c>
      <c r="I734" s="343">
        <v>0</v>
      </c>
      <c r="J734" s="343">
        <v>0</v>
      </c>
      <c r="K734" s="343">
        <v>0</v>
      </c>
      <c r="L734" s="343">
        <v>0</v>
      </c>
      <c r="M734" s="343">
        <v>0</v>
      </c>
      <c r="N734" s="343">
        <v>0</v>
      </c>
      <c r="O734" s="343">
        <v>0</v>
      </c>
      <c r="P734" s="343">
        <v>0</v>
      </c>
      <c r="Q734" s="343">
        <v>0</v>
      </c>
      <c r="R734" s="343">
        <v>0</v>
      </c>
      <c r="S734" s="343">
        <v>0</v>
      </c>
      <c r="T734" s="343">
        <v>0</v>
      </c>
      <c r="U734" s="343"/>
      <c r="V734" s="343"/>
      <c r="W734" s="343"/>
      <c r="X734" s="343"/>
      <c r="Y734" s="343">
        <v>0</v>
      </c>
      <c r="Z734" s="343"/>
      <c r="AA734" s="343"/>
      <c r="AB734" s="343"/>
      <c r="AC734" s="343"/>
      <c r="AD734" s="343"/>
      <c r="AE734" s="343"/>
      <c r="AF734" s="343"/>
      <c r="AG734" s="343"/>
      <c r="AH734" s="343"/>
      <c r="AI734" s="343"/>
      <c r="AJ734" s="343"/>
      <c r="AK734" s="343"/>
      <c r="AL734" s="343"/>
      <c r="AM734" s="343"/>
      <c r="AN734" s="343"/>
      <c r="AO734" s="343"/>
      <c r="AP734" s="343"/>
      <c r="AQ734" s="343"/>
      <c r="AR734" s="343"/>
      <c r="AS734" s="343"/>
      <c r="AT734" s="343"/>
      <c r="AU734" s="343"/>
      <c r="AV734" s="343"/>
      <c r="AW734" s="343"/>
      <c r="AX734" s="343"/>
      <c r="AY734" s="343"/>
      <c r="AZ734" s="343"/>
      <c r="BA734" s="343"/>
      <c r="BB734" s="343"/>
      <c r="BC734" s="343"/>
      <c r="BD734" s="343"/>
      <c r="BE734" s="343"/>
      <c r="BF734" s="343"/>
      <c r="BG734" s="343"/>
      <c r="BH734" s="343"/>
      <c r="BI734" s="343"/>
      <c r="BJ734" s="343"/>
      <c r="BK734" s="343"/>
      <c r="BL734" s="343"/>
      <c r="BM734" s="343"/>
      <c r="BN734" s="343"/>
      <c r="BO734" s="343"/>
      <c r="BP734" s="343"/>
      <c r="BQ734" s="343"/>
      <c r="BR734" s="343"/>
      <c r="BS734" s="343"/>
      <c r="BT734" s="343"/>
      <c r="BU734" s="343"/>
      <c r="BV734" s="343"/>
      <c r="BW734" s="343"/>
      <c r="BX734" s="343"/>
      <c r="BY734" s="343"/>
      <c r="BZ734" s="343"/>
      <c r="CA734" s="343"/>
      <c r="CB734" s="343"/>
      <c r="CC734" s="343"/>
      <c r="CD734" s="343"/>
      <c r="CE734" s="343"/>
      <c r="CF734" s="292"/>
    </row>
    <row r="735" spans="1:84" ht="12.6" customHeight="1">
      <c r="A735" s="300" t="s">
        <v>1280</v>
      </c>
      <c r="B735" s="343">
        <v>0</v>
      </c>
      <c r="C735" s="345">
        <v>0</v>
      </c>
      <c r="D735" s="343">
        <v>0</v>
      </c>
      <c r="E735" s="343">
        <v>0</v>
      </c>
      <c r="F735" s="343">
        <v>0</v>
      </c>
      <c r="G735" s="343">
        <v>0</v>
      </c>
      <c r="H735" s="343">
        <v>0</v>
      </c>
      <c r="I735" s="343">
        <v>0</v>
      </c>
      <c r="J735" s="343">
        <v>0</v>
      </c>
      <c r="K735" s="343">
        <v>0</v>
      </c>
      <c r="L735" s="343">
        <v>0</v>
      </c>
      <c r="M735" s="343">
        <v>0</v>
      </c>
      <c r="N735" s="343">
        <v>0</v>
      </c>
      <c r="O735" s="343">
        <v>0</v>
      </c>
      <c r="P735" s="343">
        <v>0</v>
      </c>
      <c r="Q735" s="343">
        <v>0</v>
      </c>
      <c r="R735" s="343">
        <v>0</v>
      </c>
      <c r="S735" s="343">
        <v>0</v>
      </c>
      <c r="T735" s="345">
        <v>0</v>
      </c>
      <c r="U735" s="343"/>
      <c r="V735" s="344"/>
      <c r="W735" s="343"/>
      <c r="X735" s="343"/>
      <c r="Y735" s="343">
        <v>0</v>
      </c>
      <c r="Z735" s="344"/>
      <c r="AA735" s="344"/>
      <c r="AB735" s="344"/>
      <c r="AC735" s="344"/>
      <c r="AD735" s="344"/>
      <c r="AE735" s="344"/>
      <c r="AF735" s="344"/>
      <c r="AG735" s="344"/>
      <c r="AH735" s="344"/>
      <c r="AI735" s="344"/>
      <c r="AJ735" s="344"/>
      <c r="AK735" s="344"/>
      <c r="AL735" s="344"/>
      <c r="AM735" s="344"/>
      <c r="AN735" s="344"/>
      <c r="AO735" s="344"/>
      <c r="AP735" s="344"/>
      <c r="AQ735" s="344"/>
      <c r="AR735" s="344"/>
      <c r="AS735" s="344"/>
      <c r="AT735" s="344"/>
      <c r="AU735" s="344"/>
      <c r="AV735" s="344"/>
      <c r="AW735" s="344"/>
      <c r="AX735" s="344"/>
      <c r="AY735" s="344"/>
      <c r="AZ735" s="344"/>
      <c r="BA735" s="344"/>
      <c r="BB735" s="344"/>
      <c r="BC735" s="344"/>
      <c r="BD735" s="344"/>
      <c r="BE735" s="344"/>
      <c r="BF735" s="344"/>
      <c r="BG735" s="344"/>
      <c r="BH735" s="344"/>
      <c r="BI735" s="344"/>
      <c r="BJ735" s="344"/>
      <c r="BK735" s="344"/>
      <c r="BL735" s="344"/>
      <c r="BM735" s="344"/>
      <c r="BN735" s="344"/>
      <c r="BO735" s="344"/>
      <c r="BP735" s="344"/>
      <c r="BQ735" s="344"/>
      <c r="BR735" s="344"/>
      <c r="BS735" s="344"/>
      <c r="BT735" s="344"/>
      <c r="BU735" s="344"/>
      <c r="BV735" s="344"/>
      <c r="BW735" s="344"/>
      <c r="BX735" s="344"/>
      <c r="BY735" s="344"/>
      <c r="BZ735" s="344"/>
      <c r="CA735" s="344"/>
      <c r="CB735" s="344"/>
      <c r="CC735" s="344"/>
      <c r="CD735" s="344"/>
      <c r="CE735" s="344"/>
      <c r="CF735" s="263"/>
    </row>
    <row r="736" spans="1:84" ht="12.6" customHeight="1">
      <c r="A736" s="300" t="s">
        <v>1281</v>
      </c>
      <c r="B736" s="343">
        <v>1130</v>
      </c>
      <c r="C736" s="345">
        <v>15.51</v>
      </c>
      <c r="D736" s="343">
        <v>1153389</v>
      </c>
      <c r="E736" s="343">
        <v>328855</v>
      </c>
      <c r="F736" s="343">
        <v>0</v>
      </c>
      <c r="G736" s="343">
        <v>376796</v>
      </c>
      <c r="H736" s="343">
        <v>0</v>
      </c>
      <c r="I736" s="343">
        <v>50150</v>
      </c>
      <c r="J736" s="343">
        <v>131798</v>
      </c>
      <c r="K736" s="343">
        <v>12077</v>
      </c>
      <c r="L736" s="343">
        <v>22576</v>
      </c>
      <c r="M736" s="343">
        <v>0</v>
      </c>
      <c r="N736" s="343">
        <v>3454379</v>
      </c>
      <c r="O736" s="343">
        <v>2670916</v>
      </c>
      <c r="P736" s="343">
        <v>5464</v>
      </c>
      <c r="Q736" s="343">
        <v>3130</v>
      </c>
      <c r="R736" s="343">
        <v>5464</v>
      </c>
      <c r="S736" s="343">
        <v>56502</v>
      </c>
      <c r="T736" s="345">
        <v>15.51</v>
      </c>
      <c r="U736" s="343"/>
      <c r="V736" s="344"/>
      <c r="W736" s="343"/>
      <c r="X736" s="343"/>
      <c r="Y736" s="343">
        <v>1092907</v>
      </c>
      <c r="Z736" s="344"/>
      <c r="AA736" s="344"/>
      <c r="AB736" s="344"/>
      <c r="AC736" s="344"/>
      <c r="AD736" s="344"/>
      <c r="AE736" s="344"/>
      <c r="AF736" s="344"/>
      <c r="AG736" s="344"/>
      <c r="AH736" s="344"/>
      <c r="AI736" s="344"/>
      <c r="AJ736" s="344"/>
      <c r="AK736" s="344"/>
      <c r="AL736" s="344"/>
      <c r="AM736" s="344"/>
      <c r="AN736" s="344"/>
      <c r="AO736" s="344"/>
      <c r="AP736" s="344"/>
      <c r="AQ736" s="344"/>
      <c r="AR736" s="344"/>
      <c r="AS736" s="344"/>
      <c r="AT736" s="344"/>
      <c r="AU736" s="344"/>
      <c r="AV736" s="344"/>
      <c r="AW736" s="344"/>
      <c r="AX736" s="344"/>
      <c r="AY736" s="344"/>
      <c r="AZ736" s="344"/>
      <c r="BA736" s="344"/>
      <c r="BB736" s="344"/>
      <c r="BC736" s="344"/>
      <c r="BD736" s="344"/>
      <c r="BE736" s="344"/>
      <c r="BF736" s="344"/>
      <c r="BG736" s="344"/>
      <c r="BH736" s="344"/>
      <c r="BI736" s="344"/>
      <c r="BJ736" s="344"/>
      <c r="BK736" s="344"/>
      <c r="BL736" s="344"/>
      <c r="BM736" s="344"/>
      <c r="BN736" s="344"/>
      <c r="BO736" s="344"/>
      <c r="BP736" s="344"/>
      <c r="BQ736" s="344"/>
      <c r="BR736" s="344"/>
      <c r="BS736" s="344"/>
      <c r="BT736" s="344"/>
      <c r="BU736" s="344"/>
      <c r="BV736" s="344"/>
      <c r="BW736" s="344"/>
      <c r="BX736" s="344"/>
      <c r="BY736" s="344"/>
      <c r="BZ736" s="344"/>
      <c r="CA736" s="344"/>
      <c r="CB736" s="344"/>
      <c r="CC736" s="344"/>
      <c r="CD736" s="344"/>
      <c r="CE736" s="344"/>
      <c r="CF736" s="263"/>
    </row>
    <row r="737" spans="1:83" ht="12.6" customHeight="1">
      <c r="A737" s="300" t="s">
        <v>1282</v>
      </c>
      <c r="B737" s="343">
        <v>0</v>
      </c>
      <c r="C737" s="345">
        <v>0</v>
      </c>
      <c r="D737" s="343">
        <v>0</v>
      </c>
      <c r="E737" s="343">
        <v>0</v>
      </c>
      <c r="F737" s="343">
        <v>0</v>
      </c>
      <c r="G737" s="343">
        <v>0</v>
      </c>
      <c r="H737" s="343">
        <v>0</v>
      </c>
      <c r="I737" s="343">
        <v>0</v>
      </c>
      <c r="J737" s="343">
        <v>0</v>
      </c>
      <c r="K737" s="343">
        <v>0</v>
      </c>
      <c r="L737" s="343">
        <v>0</v>
      </c>
      <c r="M737" s="343">
        <v>0</v>
      </c>
      <c r="N737" s="343">
        <v>0</v>
      </c>
      <c r="O737" s="343">
        <v>0</v>
      </c>
      <c r="P737" s="343">
        <v>0</v>
      </c>
      <c r="Q737" s="343">
        <v>0</v>
      </c>
      <c r="R737" s="343">
        <v>0</v>
      </c>
      <c r="S737" s="343">
        <v>0</v>
      </c>
      <c r="T737" s="345">
        <v>0</v>
      </c>
      <c r="U737" s="343"/>
      <c r="V737" s="344"/>
      <c r="W737" s="343"/>
      <c r="X737" s="343"/>
      <c r="Y737" s="343">
        <v>0</v>
      </c>
      <c r="Z737" s="344"/>
      <c r="AA737" s="344"/>
      <c r="AB737" s="344"/>
      <c r="AC737" s="344"/>
      <c r="AD737" s="344"/>
      <c r="AE737" s="344"/>
      <c r="AF737" s="344"/>
      <c r="AG737" s="344"/>
      <c r="AH737" s="344"/>
      <c r="AI737" s="344"/>
      <c r="AJ737" s="344"/>
      <c r="AK737" s="344"/>
      <c r="AL737" s="344"/>
      <c r="AM737" s="344"/>
      <c r="AN737" s="344"/>
      <c r="AO737" s="344"/>
      <c r="AP737" s="344"/>
      <c r="AQ737" s="344"/>
      <c r="AR737" s="344"/>
      <c r="AS737" s="344"/>
      <c r="AT737" s="344"/>
      <c r="AU737" s="344"/>
      <c r="AV737" s="344"/>
      <c r="AW737" s="344"/>
      <c r="AX737" s="344"/>
      <c r="AY737" s="344"/>
      <c r="AZ737" s="344"/>
      <c r="BA737" s="344"/>
      <c r="BB737" s="344"/>
      <c r="BC737" s="344"/>
      <c r="BD737" s="344"/>
      <c r="BE737" s="344"/>
      <c r="BF737" s="344"/>
      <c r="BG737" s="344"/>
      <c r="BH737" s="344"/>
      <c r="BI737" s="344"/>
      <c r="BJ737" s="344"/>
      <c r="BK737" s="344"/>
      <c r="BL737" s="344"/>
      <c r="BM737" s="344"/>
      <c r="BN737" s="344"/>
      <c r="BO737" s="344"/>
      <c r="BP737" s="344"/>
      <c r="BQ737" s="344"/>
      <c r="BR737" s="344"/>
      <c r="BS737" s="344"/>
      <c r="BT737" s="344"/>
      <c r="BU737" s="344"/>
      <c r="BV737" s="344"/>
      <c r="BW737" s="344"/>
      <c r="BX737" s="344"/>
      <c r="BY737" s="344"/>
      <c r="BZ737" s="344"/>
      <c r="CA737" s="344"/>
      <c r="CB737" s="344"/>
      <c r="CC737" s="344"/>
      <c r="CD737" s="344"/>
      <c r="CE737" s="344"/>
    </row>
    <row r="738" spans="1:83" ht="12.6" customHeight="1">
      <c r="A738" s="300" t="s">
        <v>1283</v>
      </c>
      <c r="B738" s="343">
        <v>0</v>
      </c>
      <c r="C738" s="345">
        <v>0</v>
      </c>
      <c r="D738" s="343">
        <v>0</v>
      </c>
      <c r="E738" s="343">
        <v>0</v>
      </c>
      <c r="F738" s="343">
        <v>0</v>
      </c>
      <c r="G738" s="343">
        <v>0</v>
      </c>
      <c r="H738" s="343">
        <v>0</v>
      </c>
      <c r="I738" s="343">
        <v>0</v>
      </c>
      <c r="J738" s="343">
        <v>0</v>
      </c>
      <c r="K738" s="343">
        <v>0</v>
      </c>
      <c r="L738" s="343">
        <v>0</v>
      </c>
      <c r="M738" s="343">
        <v>0</v>
      </c>
      <c r="N738" s="343">
        <v>0</v>
      </c>
      <c r="O738" s="343">
        <v>0</v>
      </c>
      <c r="P738" s="343">
        <v>0</v>
      </c>
      <c r="Q738" s="343">
        <v>0</v>
      </c>
      <c r="R738" s="343">
        <v>0</v>
      </c>
      <c r="S738" s="343">
        <v>0</v>
      </c>
      <c r="T738" s="345">
        <v>0</v>
      </c>
      <c r="U738" s="343"/>
      <c r="V738" s="344"/>
      <c r="W738" s="343"/>
      <c r="X738" s="343"/>
      <c r="Y738" s="343">
        <v>0</v>
      </c>
      <c r="Z738" s="344"/>
      <c r="AA738" s="344"/>
      <c r="AB738" s="344"/>
      <c r="AC738" s="344"/>
      <c r="AD738" s="344"/>
      <c r="AE738" s="344"/>
      <c r="AF738" s="344"/>
      <c r="AG738" s="344"/>
      <c r="AH738" s="344"/>
      <c r="AI738" s="344"/>
      <c r="AJ738" s="344"/>
      <c r="AK738" s="344"/>
      <c r="AL738" s="344"/>
      <c r="AM738" s="344"/>
      <c r="AN738" s="344"/>
      <c r="AO738" s="344"/>
      <c r="AP738" s="344"/>
      <c r="AQ738" s="344"/>
      <c r="AR738" s="344"/>
      <c r="AS738" s="344"/>
      <c r="AT738" s="344"/>
      <c r="AU738" s="344"/>
      <c r="AV738" s="344"/>
      <c r="AW738" s="344"/>
      <c r="AX738" s="344"/>
      <c r="AY738" s="344"/>
      <c r="AZ738" s="344"/>
      <c r="BA738" s="344"/>
      <c r="BB738" s="344"/>
      <c r="BC738" s="344"/>
      <c r="BD738" s="344"/>
      <c r="BE738" s="344"/>
      <c r="BF738" s="344"/>
      <c r="BG738" s="344"/>
      <c r="BH738" s="344"/>
      <c r="BI738" s="344"/>
      <c r="BJ738" s="344"/>
      <c r="BK738" s="344"/>
      <c r="BL738" s="344"/>
      <c r="BM738" s="344"/>
      <c r="BN738" s="344"/>
      <c r="BO738" s="344"/>
      <c r="BP738" s="344"/>
      <c r="BQ738" s="344"/>
      <c r="BR738" s="344"/>
      <c r="BS738" s="344"/>
      <c r="BT738" s="344"/>
      <c r="BU738" s="344"/>
      <c r="BV738" s="344"/>
      <c r="BW738" s="344"/>
      <c r="BX738" s="344"/>
      <c r="BY738" s="344"/>
      <c r="BZ738" s="344"/>
      <c r="CA738" s="344"/>
      <c r="CB738" s="344"/>
      <c r="CC738" s="344"/>
      <c r="CD738" s="344"/>
      <c r="CE738" s="344"/>
    </row>
    <row r="739" spans="1:83" ht="12.6" customHeight="1">
      <c r="A739" s="300" t="s">
        <v>1284</v>
      </c>
      <c r="B739" s="343">
        <v>0</v>
      </c>
      <c r="C739" s="345">
        <v>0</v>
      </c>
      <c r="D739" s="343">
        <v>0</v>
      </c>
      <c r="E739" s="343">
        <v>0</v>
      </c>
      <c r="F739" s="343">
        <v>0</v>
      </c>
      <c r="G739" s="343">
        <v>0</v>
      </c>
      <c r="H739" s="343">
        <v>0</v>
      </c>
      <c r="I739" s="343">
        <v>0</v>
      </c>
      <c r="J739" s="343">
        <v>0</v>
      </c>
      <c r="K739" s="343">
        <v>0</v>
      </c>
      <c r="L739" s="343">
        <v>0</v>
      </c>
      <c r="M739" s="343">
        <v>0</v>
      </c>
      <c r="N739" s="343">
        <v>0</v>
      </c>
      <c r="O739" s="343">
        <v>0</v>
      </c>
      <c r="P739" s="343">
        <v>0</v>
      </c>
      <c r="Q739" s="343">
        <v>0</v>
      </c>
      <c r="R739" s="343">
        <v>0</v>
      </c>
      <c r="S739" s="343">
        <v>0</v>
      </c>
      <c r="T739" s="345">
        <v>0</v>
      </c>
      <c r="U739" s="343"/>
      <c r="V739" s="344"/>
      <c r="W739" s="343"/>
      <c r="X739" s="343"/>
      <c r="Y739" s="343">
        <v>0</v>
      </c>
      <c r="Z739" s="344"/>
      <c r="AA739" s="344"/>
      <c r="AB739" s="344"/>
      <c r="AC739" s="344"/>
      <c r="AD739" s="344"/>
      <c r="AE739" s="344"/>
      <c r="AF739" s="344"/>
      <c r="AG739" s="344"/>
      <c r="AH739" s="344"/>
      <c r="AI739" s="344"/>
      <c r="AJ739" s="344"/>
      <c r="AK739" s="344"/>
      <c r="AL739" s="344"/>
      <c r="AM739" s="344"/>
      <c r="AN739" s="344"/>
      <c r="AO739" s="344"/>
      <c r="AP739" s="344"/>
      <c r="AQ739" s="344"/>
      <c r="AR739" s="344"/>
      <c r="AS739" s="344"/>
      <c r="AT739" s="344"/>
      <c r="AU739" s="344"/>
      <c r="AV739" s="344"/>
      <c r="AW739" s="344"/>
      <c r="AX739" s="344"/>
      <c r="AY739" s="344"/>
      <c r="AZ739" s="344"/>
      <c r="BA739" s="344"/>
      <c r="BB739" s="344"/>
      <c r="BC739" s="344"/>
      <c r="BD739" s="344"/>
      <c r="BE739" s="344"/>
      <c r="BF739" s="344"/>
      <c r="BG739" s="344"/>
      <c r="BH739" s="344"/>
      <c r="BI739" s="344"/>
      <c r="BJ739" s="344"/>
      <c r="BK739" s="344"/>
      <c r="BL739" s="344"/>
      <c r="BM739" s="344"/>
      <c r="BN739" s="344"/>
      <c r="BO739" s="344"/>
      <c r="BP739" s="344"/>
      <c r="BQ739" s="344"/>
      <c r="BR739" s="344"/>
      <c r="BS739" s="344"/>
      <c r="BT739" s="344"/>
      <c r="BU739" s="344"/>
      <c r="BV739" s="344"/>
      <c r="BW739" s="344"/>
      <c r="BX739" s="344"/>
      <c r="BY739" s="344"/>
      <c r="BZ739" s="344"/>
      <c r="CA739" s="344"/>
      <c r="CB739" s="344"/>
      <c r="CC739" s="344"/>
      <c r="CD739" s="344"/>
      <c r="CE739" s="344"/>
    </row>
    <row r="740" spans="1:83" ht="12.6" customHeight="1">
      <c r="A740" s="300" t="s">
        <v>1285</v>
      </c>
      <c r="B740" s="343">
        <v>0</v>
      </c>
      <c r="C740" s="345">
        <v>0</v>
      </c>
      <c r="D740" s="343">
        <v>0</v>
      </c>
      <c r="E740" s="343">
        <v>0</v>
      </c>
      <c r="F740" s="343">
        <v>0</v>
      </c>
      <c r="G740" s="343">
        <v>0</v>
      </c>
      <c r="H740" s="343">
        <v>0</v>
      </c>
      <c r="I740" s="343">
        <v>0</v>
      </c>
      <c r="J740" s="343">
        <v>0</v>
      </c>
      <c r="K740" s="343">
        <v>0</v>
      </c>
      <c r="L740" s="343">
        <v>0</v>
      </c>
      <c r="M740" s="343">
        <v>0</v>
      </c>
      <c r="N740" s="343">
        <v>0</v>
      </c>
      <c r="O740" s="343">
        <v>0</v>
      </c>
      <c r="P740" s="343">
        <v>0</v>
      </c>
      <c r="Q740" s="343">
        <v>0</v>
      </c>
      <c r="R740" s="343">
        <v>0</v>
      </c>
      <c r="S740" s="343">
        <v>0</v>
      </c>
      <c r="T740" s="345">
        <v>0</v>
      </c>
      <c r="U740" s="343"/>
      <c r="V740" s="344"/>
      <c r="W740" s="343"/>
      <c r="X740" s="343"/>
      <c r="Y740" s="343">
        <v>0</v>
      </c>
      <c r="Z740" s="344"/>
      <c r="AA740" s="344"/>
      <c r="AB740" s="344"/>
      <c r="AC740" s="344"/>
      <c r="AD740" s="344"/>
      <c r="AE740" s="344"/>
      <c r="AF740" s="344"/>
      <c r="AG740" s="344"/>
      <c r="AH740" s="344"/>
      <c r="AI740" s="344"/>
      <c r="AJ740" s="344"/>
      <c r="AK740" s="344"/>
      <c r="AL740" s="344"/>
      <c r="AM740" s="344"/>
      <c r="AN740" s="344"/>
      <c r="AO740" s="344"/>
      <c r="AP740" s="344"/>
      <c r="AQ740" s="344"/>
      <c r="AR740" s="344"/>
      <c r="AS740" s="344"/>
      <c r="AT740" s="344"/>
      <c r="AU740" s="344"/>
      <c r="AV740" s="344"/>
      <c r="AW740" s="344"/>
      <c r="AX740" s="344"/>
      <c r="AY740" s="344"/>
      <c r="AZ740" s="344"/>
      <c r="BA740" s="344"/>
      <c r="BB740" s="344"/>
      <c r="BC740" s="344"/>
      <c r="BD740" s="344"/>
      <c r="BE740" s="344"/>
      <c r="BF740" s="344"/>
      <c r="BG740" s="344"/>
      <c r="BH740" s="344"/>
      <c r="BI740" s="344"/>
      <c r="BJ740" s="344"/>
      <c r="BK740" s="344"/>
      <c r="BL740" s="344"/>
      <c r="BM740" s="344"/>
      <c r="BN740" s="344"/>
      <c r="BO740" s="344"/>
      <c r="BP740" s="344"/>
      <c r="BQ740" s="344"/>
      <c r="BR740" s="344"/>
      <c r="BS740" s="344"/>
      <c r="BT740" s="344"/>
      <c r="BU740" s="344"/>
      <c r="BV740" s="344"/>
      <c r="BW740" s="344"/>
      <c r="BX740" s="344"/>
      <c r="BY740" s="344"/>
      <c r="BZ740" s="344"/>
      <c r="CA740" s="344"/>
      <c r="CB740" s="344"/>
      <c r="CC740" s="344"/>
      <c r="CD740" s="344"/>
      <c r="CE740" s="344"/>
    </row>
    <row r="741" spans="1:83" ht="12.6" customHeight="1">
      <c r="A741" s="300" t="s">
        <v>1286</v>
      </c>
      <c r="B741" s="343">
        <v>0</v>
      </c>
      <c r="C741" s="345">
        <v>0</v>
      </c>
      <c r="D741" s="343">
        <v>0</v>
      </c>
      <c r="E741" s="343">
        <v>0</v>
      </c>
      <c r="F741" s="343">
        <v>0</v>
      </c>
      <c r="G741" s="343">
        <v>0</v>
      </c>
      <c r="H741" s="343">
        <v>0</v>
      </c>
      <c r="I741" s="343">
        <v>0</v>
      </c>
      <c r="J741" s="343">
        <v>0</v>
      </c>
      <c r="K741" s="343">
        <v>0</v>
      </c>
      <c r="L741" s="343">
        <v>0</v>
      </c>
      <c r="M741" s="343">
        <v>0</v>
      </c>
      <c r="N741" s="343">
        <v>0</v>
      </c>
      <c r="O741" s="343">
        <v>0</v>
      </c>
      <c r="P741" s="343">
        <v>0</v>
      </c>
      <c r="Q741" s="343">
        <v>0</v>
      </c>
      <c r="R741" s="343">
        <v>0</v>
      </c>
      <c r="S741" s="343">
        <v>0</v>
      </c>
      <c r="T741" s="345">
        <v>0</v>
      </c>
      <c r="U741" s="343"/>
      <c r="V741" s="344"/>
      <c r="W741" s="343"/>
      <c r="X741" s="343"/>
      <c r="Y741" s="343">
        <v>0</v>
      </c>
      <c r="Z741" s="344"/>
      <c r="AA741" s="344"/>
      <c r="AB741" s="344"/>
      <c r="AC741" s="344"/>
      <c r="AD741" s="344"/>
      <c r="AE741" s="344"/>
      <c r="AF741" s="344"/>
      <c r="AG741" s="344"/>
      <c r="AH741" s="344"/>
      <c r="AI741" s="344"/>
      <c r="AJ741" s="344"/>
      <c r="AK741" s="344"/>
      <c r="AL741" s="344"/>
      <c r="AM741" s="344"/>
      <c r="AN741" s="344"/>
      <c r="AO741" s="344"/>
      <c r="AP741" s="344"/>
      <c r="AQ741" s="344"/>
      <c r="AR741" s="344"/>
      <c r="AS741" s="344"/>
      <c r="AT741" s="344"/>
      <c r="AU741" s="344"/>
      <c r="AV741" s="344"/>
      <c r="AW741" s="344"/>
      <c r="AX741" s="344"/>
      <c r="AY741" s="344"/>
      <c r="AZ741" s="344"/>
      <c r="BA741" s="344"/>
      <c r="BB741" s="344"/>
      <c r="BC741" s="344"/>
      <c r="BD741" s="344"/>
      <c r="BE741" s="344"/>
      <c r="BF741" s="344"/>
      <c r="BG741" s="344"/>
      <c r="BH741" s="344"/>
      <c r="BI741" s="344"/>
      <c r="BJ741" s="344"/>
      <c r="BK741" s="344"/>
      <c r="BL741" s="344"/>
      <c r="BM741" s="344"/>
      <c r="BN741" s="344"/>
      <c r="BO741" s="344"/>
      <c r="BP741" s="344"/>
      <c r="BQ741" s="344"/>
      <c r="BR741" s="344"/>
      <c r="BS741" s="344"/>
      <c r="BT741" s="344"/>
      <c r="BU741" s="344"/>
      <c r="BV741" s="344"/>
      <c r="BW741" s="344"/>
      <c r="BX741" s="344"/>
      <c r="BY741" s="344"/>
      <c r="BZ741" s="344"/>
      <c r="CA741" s="344"/>
      <c r="CB741" s="344"/>
      <c r="CC741" s="344"/>
      <c r="CD741" s="344"/>
      <c r="CE741" s="344"/>
    </row>
    <row r="742" spans="1:83" ht="12.6" customHeight="1">
      <c r="A742" s="300" t="s">
        <v>1287</v>
      </c>
      <c r="B742" s="343">
        <v>0</v>
      </c>
      <c r="C742" s="345">
        <v>0</v>
      </c>
      <c r="D742" s="343">
        <v>0</v>
      </c>
      <c r="E742" s="343">
        <v>0</v>
      </c>
      <c r="F742" s="343">
        <v>0</v>
      </c>
      <c r="G742" s="343">
        <v>0</v>
      </c>
      <c r="H742" s="343">
        <v>0</v>
      </c>
      <c r="I742" s="343">
        <v>0</v>
      </c>
      <c r="J742" s="343">
        <v>0</v>
      </c>
      <c r="K742" s="343">
        <v>0</v>
      </c>
      <c r="L742" s="343">
        <v>0</v>
      </c>
      <c r="M742" s="343">
        <v>0</v>
      </c>
      <c r="N742" s="343">
        <v>0</v>
      </c>
      <c r="O742" s="343">
        <v>0</v>
      </c>
      <c r="P742" s="343">
        <v>0</v>
      </c>
      <c r="Q742" s="343">
        <v>0</v>
      </c>
      <c r="R742" s="343">
        <v>0</v>
      </c>
      <c r="S742" s="343">
        <v>0</v>
      </c>
      <c r="T742" s="345">
        <v>0</v>
      </c>
      <c r="U742" s="343"/>
      <c r="V742" s="344"/>
      <c r="W742" s="343"/>
      <c r="X742" s="343"/>
      <c r="Y742" s="343">
        <v>0</v>
      </c>
      <c r="Z742" s="344"/>
      <c r="AA742" s="344"/>
      <c r="AB742" s="344"/>
      <c r="AC742" s="344"/>
      <c r="AD742" s="344"/>
      <c r="AE742" s="344"/>
      <c r="AF742" s="344"/>
      <c r="AG742" s="344"/>
      <c r="AH742" s="344"/>
      <c r="AI742" s="344"/>
      <c r="AJ742" s="344"/>
      <c r="AK742" s="344"/>
      <c r="AL742" s="344"/>
      <c r="AM742" s="344"/>
      <c r="AN742" s="344"/>
      <c r="AO742" s="344"/>
      <c r="AP742" s="344"/>
      <c r="AQ742" s="344"/>
      <c r="AR742" s="344"/>
      <c r="AS742" s="344"/>
      <c r="AT742" s="344"/>
      <c r="AU742" s="344"/>
      <c r="AV742" s="344"/>
      <c r="AW742" s="344"/>
      <c r="AX742" s="344"/>
      <c r="AY742" s="344"/>
      <c r="AZ742" s="344"/>
      <c r="BA742" s="344"/>
      <c r="BB742" s="344"/>
      <c r="BC742" s="344"/>
      <c r="BD742" s="344"/>
      <c r="BE742" s="344"/>
      <c r="BF742" s="344"/>
      <c r="BG742" s="344"/>
      <c r="BH742" s="344"/>
      <c r="BI742" s="344"/>
      <c r="BJ742" s="344"/>
      <c r="BK742" s="344"/>
      <c r="BL742" s="344"/>
      <c r="BM742" s="344"/>
      <c r="BN742" s="344"/>
      <c r="BO742" s="344"/>
      <c r="BP742" s="344"/>
      <c r="BQ742" s="344"/>
      <c r="BR742" s="344"/>
      <c r="BS742" s="344"/>
      <c r="BT742" s="344"/>
      <c r="BU742" s="344"/>
      <c r="BV742" s="344"/>
      <c r="BW742" s="344"/>
      <c r="BX742" s="344"/>
      <c r="BY742" s="344"/>
      <c r="BZ742" s="344"/>
      <c r="CA742" s="344"/>
      <c r="CB742" s="344"/>
      <c r="CC742" s="344"/>
      <c r="CD742" s="344"/>
      <c r="CE742" s="344"/>
    </row>
    <row r="743" spans="1:83" ht="12.6" customHeight="1">
      <c r="A743" s="300" t="s">
        <v>1288</v>
      </c>
      <c r="B743" s="343">
        <v>534</v>
      </c>
      <c r="C743" s="345">
        <v>7.33</v>
      </c>
      <c r="D743" s="343">
        <v>545053</v>
      </c>
      <c r="E743" s="343">
        <v>155406</v>
      </c>
      <c r="F743" s="343">
        <v>0</v>
      </c>
      <c r="G743" s="343">
        <v>178061</v>
      </c>
      <c r="H743" s="343">
        <v>0</v>
      </c>
      <c r="I743" s="343">
        <v>23699</v>
      </c>
      <c r="J743" s="343">
        <v>62283</v>
      </c>
      <c r="K743" s="343">
        <v>5707</v>
      </c>
      <c r="L743" s="343">
        <v>10669</v>
      </c>
      <c r="M743" s="343">
        <v>0</v>
      </c>
      <c r="N743" s="343">
        <v>1262185</v>
      </c>
      <c r="O743" s="343">
        <v>1262185</v>
      </c>
      <c r="P743" s="343">
        <v>2582</v>
      </c>
      <c r="Q743" s="343">
        <v>1479</v>
      </c>
      <c r="R743" s="343">
        <v>2582</v>
      </c>
      <c r="S743" s="343">
        <v>0</v>
      </c>
      <c r="T743" s="345">
        <v>7.33</v>
      </c>
      <c r="U743" s="343"/>
      <c r="V743" s="344"/>
      <c r="W743" s="343"/>
      <c r="X743" s="343"/>
      <c r="Y743" s="343">
        <v>476797</v>
      </c>
      <c r="Z743" s="344"/>
      <c r="AA743" s="344"/>
      <c r="AB743" s="344"/>
      <c r="AC743" s="344"/>
      <c r="AD743" s="344"/>
      <c r="AE743" s="344"/>
      <c r="AF743" s="344"/>
      <c r="AG743" s="344"/>
      <c r="AH743" s="344"/>
      <c r="AI743" s="344"/>
      <c r="AJ743" s="344"/>
      <c r="AK743" s="344"/>
      <c r="AL743" s="344"/>
      <c r="AM743" s="344"/>
      <c r="AN743" s="344"/>
      <c r="AO743" s="344"/>
      <c r="AP743" s="344"/>
      <c r="AQ743" s="344"/>
      <c r="AR743" s="344"/>
      <c r="AS743" s="344"/>
      <c r="AT743" s="344"/>
      <c r="AU743" s="344"/>
      <c r="AV743" s="344"/>
      <c r="AW743" s="344"/>
      <c r="AX743" s="344"/>
      <c r="AY743" s="344"/>
      <c r="AZ743" s="344"/>
      <c r="BA743" s="344"/>
      <c r="BB743" s="344"/>
      <c r="BC743" s="344"/>
      <c r="BD743" s="344"/>
      <c r="BE743" s="344"/>
      <c r="BF743" s="344"/>
      <c r="BG743" s="344"/>
      <c r="BH743" s="344"/>
      <c r="BI743" s="344"/>
      <c r="BJ743" s="344"/>
      <c r="BK743" s="344"/>
      <c r="BL743" s="344"/>
      <c r="BM743" s="344"/>
      <c r="BN743" s="344"/>
      <c r="BO743" s="344"/>
      <c r="BP743" s="344"/>
      <c r="BQ743" s="344"/>
      <c r="BR743" s="344"/>
      <c r="BS743" s="344"/>
      <c r="BT743" s="344"/>
      <c r="BU743" s="344"/>
      <c r="BV743" s="344"/>
      <c r="BW743" s="344"/>
      <c r="BX743" s="344"/>
      <c r="BY743" s="344"/>
      <c r="BZ743" s="344"/>
      <c r="CA743" s="344"/>
      <c r="CB743" s="344"/>
      <c r="CC743" s="344"/>
      <c r="CD743" s="344"/>
      <c r="CE743" s="344"/>
    </row>
    <row r="744" spans="1:83" ht="12.6" customHeight="1">
      <c r="A744" s="300" t="s">
        <v>1289</v>
      </c>
      <c r="B744" s="343">
        <v>0</v>
      </c>
      <c r="C744" s="345">
        <v>0</v>
      </c>
      <c r="D744" s="343">
        <v>0</v>
      </c>
      <c r="E744" s="343">
        <v>0</v>
      </c>
      <c r="F744" s="343">
        <v>0</v>
      </c>
      <c r="G744" s="343">
        <v>0</v>
      </c>
      <c r="H744" s="343">
        <v>0</v>
      </c>
      <c r="I744" s="343">
        <v>0</v>
      </c>
      <c r="J744" s="343">
        <v>0</v>
      </c>
      <c r="K744" s="343">
        <v>0</v>
      </c>
      <c r="L744" s="343">
        <v>0</v>
      </c>
      <c r="M744" s="343">
        <v>0</v>
      </c>
      <c r="N744" s="343">
        <v>0</v>
      </c>
      <c r="O744" s="343">
        <v>0</v>
      </c>
      <c r="P744" s="343">
        <v>0</v>
      </c>
      <c r="Q744" s="343">
        <v>0</v>
      </c>
      <c r="R744" s="343">
        <v>0</v>
      </c>
      <c r="S744" s="343">
        <v>0</v>
      </c>
      <c r="T744" s="345">
        <v>0</v>
      </c>
      <c r="U744" s="343"/>
      <c r="V744" s="344"/>
      <c r="W744" s="343"/>
      <c r="X744" s="343"/>
      <c r="Y744" s="343">
        <v>0</v>
      </c>
      <c r="Z744" s="344"/>
      <c r="AA744" s="344"/>
      <c r="AB744" s="344"/>
      <c r="AC744" s="344"/>
      <c r="AD744" s="344"/>
      <c r="AE744" s="344"/>
      <c r="AF744" s="344"/>
      <c r="AG744" s="344"/>
      <c r="AH744" s="344"/>
      <c r="AI744" s="344"/>
      <c r="AJ744" s="344"/>
      <c r="AK744" s="344"/>
      <c r="AL744" s="344"/>
      <c r="AM744" s="344"/>
      <c r="AN744" s="344"/>
      <c r="AO744" s="344"/>
      <c r="AP744" s="344"/>
      <c r="AQ744" s="344"/>
      <c r="AR744" s="344"/>
      <c r="AS744" s="344"/>
      <c r="AT744" s="344"/>
      <c r="AU744" s="344"/>
      <c r="AV744" s="344"/>
      <c r="AW744" s="344"/>
      <c r="AX744" s="344"/>
      <c r="AY744" s="344"/>
      <c r="AZ744" s="344"/>
      <c r="BA744" s="344"/>
      <c r="BB744" s="344"/>
      <c r="BC744" s="344"/>
      <c r="BD744" s="344"/>
      <c r="BE744" s="344"/>
      <c r="BF744" s="344"/>
      <c r="BG744" s="344"/>
      <c r="BH744" s="344"/>
      <c r="BI744" s="344"/>
      <c r="BJ744" s="344"/>
      <c r="BK744" s="344"/>
      <c r="BL744" s="344"/>
      <c r="BM744" s="344"/>
      <c r="BN744" s="344"/>
      <c r="BO744" s="344"/>
      <c r="BP744" s="344"/>
      <c r="BQ744" s="344"/>
      <c r="BR744" s="344"/>
      <c r="BS744" s="344"/>
      <c r="BT744" s="344"/>
      <c r="BU744" s="344"/>
      <c r="BV744" s="344"/>
      <c r="BW744" s="344"/>
      <c r="BX744" s="344"/>
      <c r="BY744" s="344"/>
      <c r="BZ744" s="344"/>
      <c r="CA744" s="344"/>
      <c r="CB744" s="344"/>
      <c r="CC744" s="344"/>
      <c r="CD744" s="344"/>
      <c r="CE744" s="344"/>
    </row>
    <row r="745" spans="1:83" ht="12.6" customHeight="1">
      <c r="A745" s="300" t="s">
        <v>1290</v>
      </c>
      <c r="B745" s="343">
        <v>0</v>
      </c>
      <c r="C745" s="345">
        <v>0</v>
      </c>
      <c r="D745" s="343">
        <v>0</v>
      </c>
      <c r="E745" s="343">
        <v>0</v>
      </c>
      <c r="F745" s="343">
        <v>0</v>
      </c>
      <c r="G745" s="343">
        <v>0</v>
      </c>
      <c r="H745" s="343">
        <v>0</v>
      </c>
      <c r="I745" s="343">
        <v>0</v>
      </c>
      <c r="J745" s="343">
        <v>0</v>
      </c>
      <c r="K745" s="343">
        <v>0</v>
      </c>
      <c r="L745" s="343">
        <v>0</v>
      </c>
      <c r="M745" s="343">
        <v>0</v>
      </c>
      <c r="N745" s="343">
        <v>0</v>
      </c>
      <c r="O745" s="343">
        <v>0</v>
      </c>
      <c r="P745" s="343">
        <v>0</v>
      </c>
      <c r="Q745" s="343">
        <v>0</v>
      </c>
      <c r="R745" s="343">
        <v>0</v>
      </c>
      <c r="S745" s="343">
        <v>0</v>
      </c>
      <c r="T745" s="345">
        <v>0</v>
      </c>
      <c r="U745" s="343"/>
      <c r="V745" s="344"/>
      <c r="W745" s="343"/>
      <c r="X745" s="343"/>
      <c r="Y745" s="343">
        <v>0</v>
      </c>
      <c r="Z745" s="344"/>
      <c r="AA745" s="344"/>
      <c r="AB745" s="344"/>
      <c r="AC745" s="344"/>
      <c r="AD745" s="344"/>
      <c r="AE745" s="344"/>
      <c r="AF745" s="344"/>
      <c r="AG745" s="344"/>
      <c r="AH745" s="344"/>
      <c r="AI745" s="344"/>
      <c r="AJ745" s="344"/>
      <c r="AK745" s="344"/>
      <c r="AL745" s="344"/>
      <c r="AM745" s="344"/>
      <c r="AN745" s="344"/>
      <c r="AO745" s="344"/>
      <c r="AP745" s="344"/>
      <c r="AQ745" s="344"/>
      <c r="AR745" s="344"/>
      <c r="AS745" s="344"/>
      <c r="AT745" s="344"/>
      <c r="AU745" s="344"/>
      <c r="AV745" s="344"/>
      <c r="AW745" s="344"/>
      <c r="AX745" s="344"/>
      <c r="AY745" s="344"/>
      <c r="AZ745" s="344"/>
      <c r="BA745" s="344"/>
      <c r="BB745" s="344"/>
      <c r="BC745" s="344"/>
      <c r="BD745" s="344"/>
      <c r="BE745" s="344"/>
      <c r="BF745" s="344"/>
      <c r="BG745" s="344"/>
      <c r="BH745" s="344"/>
      <c r="BI745" s="344"/>
      <c r="BJ745" s="344"/>
      <c r="BK745" s="344"/>
      <c r="BL745" s="344"/>
      <c r="BM745" s="344"/>
      <c r="BN745" s="344"/>
      <c r="BO745" s="344"/>
      <c r="BP745" s="344"/>
      <c r="BQ745" s="344"/>
      <c r="BR745" s="344"/>
      <c r="BS745" s="344"/>
      <c r="BT745" s="344"/>
      <c r="BU745" s="344"/>
      <c r="BV745" s="344"/>
      <c r="BW745" s="344"/>
      <c r="BX745" s="344"/>
      <c r="BY745" s="344"/>
      <c r="BZ745" s="344"/>
      <c r="CA745" s="344"/>
      <c r="CB745" s="344"/>
      <c r="CC745" s="344"/>
      <c r="CD745" s="344"/>
      <c r="CE745" s="344"/>
    </row>
    <row r="746" spans="1:83" ht="12.6" customHeight="1">
      <c r="A746" s="300" t="s">
        <v>1291</v>
      </c>
      <c r="B746" s="343">
        <v>0</v>
      </c>
      <c r="C746" s="345">
        <v>0</v>
      </c>
      <c r="D746" s="343">
        <v>0</v>
      </c>
      <c r="E746" s="343">
        <v>0</v>
      </c>
      <c r="F746" s="343">
        <v>0</v>
      </c>
      <c r="G746" s="343">
        <v>0</v>
      </c>
      <c r="H746" s="343">
        <v>0</v>
      </c>
      <c r="I746" s="343">
        <v>0</v>
      </c>
      <c r="J746" s="343">
        <v>0</v>
      </c>
      <c r="K746" s="343">
        <v>0</v>
      </c>
      <c r="L746" s="343">
        <v>0</v>
      </c>
      <c r="M746" s="343">
        <v>0</v>
      </c>
      <c r="N746" s="343">
        <v>0</v>
      </c>
      <c r="O746" s="343">
        <v>0</v>
      </c>
      <c r="P746" s="343">
        <v>0</v>
      </c>
      <c r="Q746" s="343">
        <v>0</v>
      </c>
      <c r="R746" s="343">
        <v>0</v>
      </c>
      <c r="S746" s="343">
        <v>0</v>
      </c>
      <c r="T746" s="345">
        <v>0</v>
      </c>
      <c r="U746" s="343"/>
      <c r="V746" s="344"/>
      <c r="W746" s="343"/>
      <c r="X746" s="343"/>
      <c r="Y746" s="343">
        <v>0</v>
      </c>
      <c r="Z746" s="344"/>
      <c r="AA746" s="344"/>
      <c r="AB746" s="344"/>
      <c r="AC746" s="344"/>
      <c r="AD746" s="344"/>
      <c r="AE746" s="344"/>
      <c r="AF746" s="344"/>
      <c r="AG746" s="344"/>
      <c r="AH746" s="344"/>
      <c r="AI746" s="344"/>
      <c r="AJ746" s="344"/>
      <c r="AK746" s="344"/>
      <c r="AL746" s="344"/>
      <c r="AM746" s="344"/>
      <c r="AN746" s="344"/>
      <c r="AO746" s="344"/>
      <c r="AP746" s="344"/>
      <c r="AQ746" s="344"/>
      <c r="AR746" s="344"/>
      <c r="AS746" s="344"/>
      <c r="AT746" s="344"/>
      <c r="AU746" s="344"/>
      <c r="AV746" s="344"/>
      <c r="AW746" s="344"/>
      <c r="AX746" s="344"/>
      <c r="AY746" s="344"/>
      <c r="AZ746" s="344"/>
      <c r="BA746" s="344"/>
      <c r="BB746" s="344"/>
      <c r="BC746" s="344"/>
      <c r="BD746" s="344"/>
      <c r="BE746" s="344"/>
      <c r="BF746" s="344"/>
      <c r="BG746" s="344"/>
      <c r="BH746" s="344"/>
      <c r="BI746" s="344"/>
      <c r="BJ746" s="344"/>
      <c r="BK746" s="344"/>
      <c r="BL746" s="344"/>
      <c r="BM746" s="344"/>
      <c r="BN746" s="344"/>
      <c r="BO746" s="344"/>
      <c r="BP746" s="344"/>
      <c r="BQ746" s="344"/>
      <c r="BR746" s="344"/>
      <c r="BS746" s="344"/>
      <c r="BT746" s="344"/>
      <c r="BU746" s="344"/>
      <c r="BV746" s="344"/>
      <c r="BW746" s="344"/>
      <c r="BX746" s="344"/>
      <c r="BY746" s="344"/>
      <c r="BZ746" s="344"/>
      <c r="CA746" s="344"/>
      <c r="CB746" s="344"/>
      <c r="CC746" s="344"/>
      <c r="CD746" s="344"/>
      <c r="CE746" s="344"/>
    </row>
    <row r="747" spans="1:83" ht="12.6" customHeight="1">
      <c r="A747" s="300" t="s">
        <v>1292</v>
      </c>
      <c r="B747" s="343">
        <v>0</v>
      </c>
      <c r="C747" s="345">
        <v>5.93</v>
      </c>
      <c r="D747" s="343">
        <v>445061</v>
      </c>
      <c r="E747" s="343">
        <v>126896</v>
      </c>
      <c r="F747" s="343">
        <v>20070</v>
      </c>
      <c r="G747" s="343">
        <v>428455</v>
      </c>
      <c r="H747" s="343">
        <v>0</v>
      </c>
      <c r="I747" s="343">
        <v>35750</v>
      </c>
      <c r="J747" s="343">
        <v>95762</v>
      </c>
      <c r="K747" s="343">
        <v>0</v>
      </c>
      <c r="L747" s="343">
        <v>31783</v>
      </c>
      <c r="M747" s="343">
        <v>0</v>
      </c>
      <c r="N747" s="343">
        <v>3171346</v>
      </c>
      <c r="O747" s="343">
        <v>425619</v>
      </c>
      <c r="P747" s="343">
        <v>3970</v>
      </c>
      <c r="Q747" s="343">
        <v>0</v>
      </c>
      <c r="R747" s="343">
        <v>3970</v>
      </c>
      <c r="S747" s="343">
        <v>3013</v>
      </c>
      <c r="T747" s="345">
        <v>5.93</v>
      </c>
      <c r="U747" s="343"/>
      <c r="V747" s="344"/>
      <c r="W747" s="343"/>
      <c r="X747" s="343"/>
      <c r="Y747" s="343">
        <v>503423</v>
      </c>
      <c r="Z747" s="344"/>
      <c r="AA747" s="344"/>
      <c r="AB747" s="344"/>
      <c r="AC747" s="344"/>
      <c r="AD747" s="344"/>
      <c r="AE747" s="344"/>
      <c r="AF747" s="344"/>
      <c r="AG747" s="344"/>
      <c r="AH747" s="344"/>
      <c r="AI747" s="344"/>
      <c r="AJ747" s="344"/>
      <c r="AK747" s="344"/>
      <c r="AL747" s="344"/>
      <c r="AM747" s="344"/>
      <c r="AN747" s="344"/>
      <c r="AO747" s="344"/>
      <c r="AP747" s="344"/>
      <c r="AQ747" s="344"/>
      <c r="AR747" s="344"/>
      <c r="AS747" s="344"/>
      <c r="AT747" s="344"/>
      <c r="AU747" s="344"/>
      <c r="AV747" s="344"/>
      <c r="AW747" s="344"/>
      <c r="AX747" s="344"/>
      <c r="AY747" s="344"/>
      <c r="AZ747" s="344"/>
      <c r="BA747" s="344"/>
      <c r="BB747" s="344"/>
      <c r="BC747" s="344"/>
      <c r="BD747" s="344"/>
      <c r="BE747" s="344"/>
      <c r="BF747" s="344"/>
      <c r="BG747" s="344"/>
      <c r="BH747" s="344"/>
      <c r="BI747" s="344"/>
      <c r="BJ747" s="344"/>
      <c r="BK747" s="344"/>
      <c r="BL747" s="344"/>
      <c r="BM747" s="344"/>
      <c r="BN747" s="344"/>
      <c r="BO747" s="344"/>
      <c r="BP747" s="344"/>
      <c r="BQ747" s="344"/>
      <c r="BR747" s="344"/>
      <c r="BS747" s="344"/>
      <c r="BT747" s="344"/>
      <c r="BU747" s="344"/>
      <c r="BV747" s="344"/>
      <c r="BW747" s="344"/>
      <c r="BX747" s="344"/>
      <c r="BY747" s="344"/>
      <c r="BZ747" s="344"/>
      <c r="CA747" s="344"/>
      <c r="CB747" s="344"/>
      <c r="CC747" s="344"/>
      <c r="CD747" s="344"/>
      <c r="CE747" s="344"/>
    </row>
    <row r="748" spans="1:83" ht="12.6" customHeight="1">
      <c r="A748" s="300" t="s">
        <v>1293</v>
      </c>
      <c r="B748" s="343">
        <v>0</v>
      </c>
      <c r="C748" s="345">
        <v>0</v>
      </c>
      <c r="D748" s="343">
        <v>0</v>
      </c>
      <c r="E748" s="343">
        <v>0</v>
      </c>
      <c r="F748" s="343">
        <v>0</v>
      </c>
      <c r="G748" s="343">
        <v>0</v>
      </c>
      <c r="H748" s="343">
        <v>0</v>
      </c>
      <c r="I748" s="343">
        <v>0</v>
      </c>
      <c r="J748" s="343">
        <v>0</v>
      </c>
      <c r="K748" s="343">
        <v>0</v>
      </c>
      <c r="L748" s="343">
        <v>0</v>
      </c>
      <c r="M748" s="343">
        <v>0</v>
      </c>
      <c r="N748" s="343">
        <v>0</v>
      </c>
      <c r="O748" s="343">
        <v>0</v>
      </c>
      <c r="P748" s="343">
        <v>0</v>
      </c>
      <c r="Q748" s="343">
        <v>0</v>
      </c>
      <c r="R748" s="343">
        <v>0</v>
      </c>
      <c r="S748" s="343">
        <v>0</v>
      </c>
      <c r="T748" s="345">
        <v>0</v>
      </c>
      <c r="U748" s="343"/>
      <c r="V748" s="344"/>
      <c r="W748" s="343"/>
      <c r="X748" s="343"/>
      <c r="Y748" s="343">
        <v>0</v>
      </c>
      <c r="Z748" s="344"/>
      <c r="AA748" s="344"/>
      <c r="AB748" s="344"/>
      <c r="AC748" s="344"/>
      <c r="AD748" s="344"/>
      <c r="AE748" s="344"/>
      <c r="AF748" s="344"/>
      <c r="AG748" s="344"/>
      <c r="AH748" s="344"/>
      <c r="AI748" s="344"/>
      <c r="AJ748" s="344"/>
      <c r="AK748" s="344"/>
      <c r="AL748" s="344"/>
      <c r="AM748" s="344"/>
      <c r="AN748" s="344"/>
      <c r="AO748" s="344"/>
      <c r="AP748" s="344"/>
      <c r="AQ748" s="344"/>
      <c r="AR748" s="344"/>
      <c r="AS748" s="344"/>
      <c r="AT748" s="344"/>
      <c r="AU748" s="344"/>
      <c r="AV748" s="344"/>
      <c r="AW748" s="344"/>
      <c r="AX748" s="344"/>
      <c r="AY748" s="344"/>
      <c r="AZ748" s="344"/>
      <c r="BA748" s="344"/>
      <c r="BB748" s="344"/>
      <c r="BC748" s="344"/>
      <c r="BD748" s="344"/>
      <c r="BE748" s="344"/>
      <c r="BF748" s="344"/>
      <c r="BG748" s="344"/>
      <c r="BH748" s="344"/>
      <c r="BI748" s="344"/>
      <c r="BJ748" s="344"/>
      <c r="BK748" s="344"/>
      <c r="BL748" s="344"/>
      <c r="BM748" s="344"/>
      <c r="BN748" s="344"/>
      <c r="BO748" s="344"/>
      <c r="BP748" s="344"/>
      <c r="BQ748" s="344"/>
      <c r="BR748" s="344"/>
      <c r="BS748" s="344"/>
      <c r="BT748" s="344"/>
      <c r="BU748" s="344"/>
      <c r="BV748" s="344"/>
      <c r="BW748" s="344"/>
      <c r="BX748" s="344"/>
      <c r="BY748" s="344"/>
      <c r="BZ748" s="344"/>
      <c r="CA748" s="344"/>
      <c r="CB748" s="344"/>
      <c r="CC748" s="344"/>
      <c r="CD748" s="344"/>
      <c r="CE748" s="344"/>
    </row>
    <row r="749" spans="1:83" ht="12.6" customHeight="1">
      <c r="A749" s="300" t="s">
        <v>1294</v>
      </c>
      <c r="B749" s="343">
        <v>0</v>
      </c>
      <c r="C749" s="345">
        <v>2.19</v>
      </c>
      <c r="D749" s="343">
        <v>356037</v>
      </c>
      <c r="E749" s="343">
        <v>101514</v>
      </c>
      <c r="F749" s="343">
        <v>0</v>
      </c>
      <c r="G749" s="343">
        <v>769</v>
      </c>
      <c r="H749" s="343">
        <v>0</v>
      </c>
      <c r="I749" s="343">
        <v>0</v>
      </c>
      <c r="J749" s="343">
        <v>1182</v>
      </c>
      <c r="K749" s="343">
        <v>0</v>
      </c>
      <c r="L749" s="343">
        <v>3477</v>
      </c>
      <c r="M749" s="343">
        <v>0</v>
      </c>
      <c r="N749" s="343">
        <v>527864</v>
      </c>
      <c r="O749" s="343">
        <v>71318</v>
      </c>
      <c r="P749" s="343">
        <v>49</v>
      </c>
      <c r="Q749" s="343">
        <v>0</v>
      </c>
      <c r="R749" s="343">
        <v>49</v>
      </c>
      <c r="S749" s="343">
        <v>0</v>
      </c>
      <c r="T749" s="345">
        <v>0</v>
      </c>
      <c r="U749" s="343"/>
      <c r="V749" s="344"/>
      <c r="W749" s="343"/>
      <c r="X749" s="343"/>
      <c r="Y749" s="343">
        <v>78779</v>
      </c>
      <c r="Z749" s="344"/>
      <c r="AA749" s="344"/>
      <c r="AB749" s="344"/>
      <c r="AC749" s="344"/>
      <c r="AD749" s="344"/>
      <c r="AE749" s="344"/>
      <c r="AF749" s="344"/>
      <c r="AG749" s="344"/>
      <c r="AH749" s="344"/>
      <c r="AI749" s="344"/>
      <c r="AJ749" s="344"/>
      <c r="AK749" s="344"/>
      <c r="AL749" s="344"/>
      <c r="AM749" s="344"/>
      <c r="AN749" s="344"/>
      <c r="AO749" s="344"/>
      <c r="AP749" s="344"/>
      <c r="AQ749" s="344"/>
      <c r="AR749" s="344"/>
      <c r="AS749" s="344"/>
      <c r="AT749" s="344"/>
      <c r="AU749" s="344"/>
      <c r="AV749" s="344"/>
      <c r="AW749" s="344"/>
      <c r="AX749" s="344"/>
      <c r="AY749" s="344"/>
      <c r="AZ749" s="344"/>
      <c r="BA749" s="344"/>
      <c r="BB749" s="344"/>
      <c r="BC749" s="344"/>
      <c r="BD749" s="344"/>
      <c r="BE749" s="344"/>
      <c r="BF749" s="344"/>
      <c r="BG749" s="344"/>
      <c r="BH749" s="344"/>
      <c r="BI749" s="344"/>
      <c r="BJ749" s="344"/>
      <c r="BK749" s="344"/>
      <c r="BL749" s="344"/>
      <c r="BM749" s="344"/>
      <c r="BN749" s="344"/>
      <c r="BO749" s="344"/>
      <c r="BP749" s="344"/>
      <c r="BQ749" s="344"/>
      <c r="BR749" s="344"/>
      <c r="BS749" s="344"/>
      <c r="BT749" s="344"/>
      <c r="BU749" s="344"/>
      <c r="BV749" s="344"/>
      <c r="BW749" s="344"/>
      <c r="BX749" s="344"/>
      <c r="BY749" s="344"/>
      <c r="BZ749" s="344"/>
      <c r="CA749" s="344"/>
      <c r="CB749" s="344"/>
      <c r="CC749" s="344"/>
      <c r="CD749" s="344"/>
      <c r="CE749" s="344"/>
    </row>
    <row r="750" spans="1:83" ht="12.6" customHeight="1">
      <c r="A750" s="300" t="s">
        <v>1295</v>
      </c>
      <c r="B750" s="343"/>
      <c r="C750" s="345">
        <v>0</v>
      </c>
      <c r="D750" s="343">
        <v>0</v>
      </c>
      <c r="E750" s="343">
        <v>0</v>
      </c>
      <c r="F750" s="343">
        <v>0</v>
      </c>
      <c r="G750" s="343">
        <v>0</v>
      </c>
      <c r="H750" s="343">
        <v>0</v>
      </c>
      <c r="I750" s="343">
        <v>0</v>
      </c>
      <c r="J750" s="343">
        <v>16113</v>
      </c>
      <c r="K750" s="343">
        <v>0</v>
      </c>
      <c r="L750" s="343">
        <v>0</v>
      </c>
      <c r="M750" s="343">
        <v>0</v>
      </c>
      <c r="N750" s="343">
        <v>0</v>
      </c>
      <c r="O750" s="343">
        <v>0</v>
      </c>
      <c r="P750" s="343">
        <v>668</v>
      </c>
      <c r="Q750" s="343">
        <v>0</v>
      </c>
      <c r="R750" s="343">
        <v>668</v>
      </c>
      <c r="S750" s="343">
        <v>0</v>
      </c>
      <c r="T750" s="345">
        <v>0</v>
      </c>
      <c r="U750" s="343"/>
      <c r="V750" s="344"/>
      <c r="W750" s="343"/>
      <c r="X750" s="343"/>
      <c r="Y750" s="343">
        <v>16721</v>
      </c>
      <c r="Z750" s="344"/>
      <c r="AA750" s="344"/>
      <c r="AB750" s="344"/>
      <c r="AC750" s="344"/>
      <c r="AD750" s="344"/>
      <c r="AE750" s="344"/>
      <c r="AF750" s="344"/>
      <c r="AG750" s="344"/>
      <c r="AH750" s="344"/>
      <c r="AI750" s="344"/>
      <c r="AJ750" s="344"/>
      <c r="AK750" s="344"/>
      <c r="AL750" s="344"/>
      <c r="AM750" s="344"/>
      <c r="AN750" s="344"/>
      <c r="AO750" s="344"/>
      <c r="AP750" s="344"/>
      <c r="AQ750" s="344"/>
      <c r="AR750" s="344"/>
      <c r="AS750" s="344"/>
      <c r="AT750" s="344"/>
      <c r="AU750" s="344"/>
      <c r="AV750" s="344"/>
      <c r="AW750" s="344"/>
      <c r="AX750" s="344"/>
      <c r="AY750" s="344"/>
      <c r="AZ750" s="344"/>
      <c r="BA750" s="344"/>
      <c r="BB750" s="344"/>
      <c r="BC750" s="344"/>
      <c r="BD750" s="344"/>
      <c r="BE750" s="344"/>
      <c r="BF750" s="344"/>
      <c r="BG750" s="344"/>
      <c r="BH750" s="344"/>
      <c r="BI750" s="344"/>
      <c r="BJ750" s="344"/>
      <c r="BK750" s="344"/>
      <c r="BL750" s="344"/>
      <c r="BM750" s="344"/>
      <c r="BN750" s="344"/>
      <c r="BO750" s="344"/>
      <c r="BP750" s="344"/>
      <c r="BQ750" s="344"/>
      <c r="BR750" s="344"/>
      <c r="BS750" s="344"/>
      <c r="BT750" s="344"/>
      <c r="BU750" s="344"/>
      <c r="BV750" s="344"/>
      <c r="BW750" s="344"/>
      <c r="BX750" s="344"/>
      <c r="BY750" s="344"/>
      <c r="BZ750" s="344"/>
      <c r="CA750" s="344"/>
      <c r="CB750" s="344"/>
      <c r="CC750" s="344"/>
      <c r="CD750" s="344"/>
      <c r="CE750" s="344"/>
    </row>
    <row r="751" spans="1:83" ht="12.6" customHeight="1">
      <c r="A751" s="300" t="s">
        <v>1296</v>
      </c>
      <c r="B751" s="343"/>
      <c r="C751" s="345">
        <v>0</v>
      </c>
      <c r="D751" s="343">
        <v>0</v>
      </c>
      <c r="E751" s="343">
        <v>0</v>
      </c>
      <c r="F751" s="343">
        <v>0</v>
      </c>
      <c r="G751" s="343">
        <v>57015</v>
      </c>
      <c r="H751" s="343">
        <v>0</v>
      </c>
      <c r="I751" s="343">
        <v>0</v>
      </c>
      <c r="J751" s="343">
        <v>0</v>
      </c>
      <c r="K751" s="343">
        <v>0</v>
      </c>
      <c r="L751" s="343">
        <v>0</v>
      </c>
      <c r="M751" s="343">
        <v>0</v>
      </c>
      <c r="N751" s="343">
        <v>152508</v>
      </c>
      <c r="O751" s="343">
        <v>77957</v>
      </c>
      <c r="P751" s="343">
        <v>0</v>
      </c>
      <c r="Q751" s="343">
        <v>0</v>
      </c>
      <c r="R751" s="343">
        <v>0</v>
      </c>
      <c r="S751" s="343">
        <v>0</v>
      </c>
      <c r="T751" s="345">
        <v>0</v>
      </c>
      <c r="U751" s="343"/>
      <c r="V751" s="344"/>
      <c r="W751" s="343"/>
      <c r="X751" s="343"/>
      <c r="Y751" s="343">
        <v>18136</v>
      </c>
      <c r="Z751" s="344"/>
      <c r="AA751" s="344"/>
      <c r="AB751" s="344"/>
      <c r="AC751" s="344"/>
      <c r="AD751" s="344"/>
      <c r="AE751" s="344"/>
      <c r="AF751" s="344"/>
      <c r="AG751" s="344"/>
      <c r="AH751" s="344"/>
      <c r="AI751" s="344"/>
      <c r="AJ751" s="344"/>
      <c r="AK751" s="344"/>
      <c r="AL751" s="344"/>
      <c r="AM751" s="344"/>
      <c r="AN751" s="344"/>
      <c r="AO751" s="344"/>
      <c r="AP751" s="344"/>
      <c r="AQ751" s="344"/>
      <c r="AR751" s="344"/>
      <c r="AS751" s="344"/>
      <c r="AT751" s="344"/>
      <c r="AU751" s="344"/>
      <c r="AV751" s="344"/>
      <c r="AW751" s="344"/>
      <c r="AX751" s="344"/>
      <c r="AY751" s="344"/>
      <c r="AZ751" s="344"/>
      <c r="BA751" s="344"/>
      <c r="BB751" s="344"/>
      <c r="BC751" s="344"/>
      <c r="BD751" s="344"/>
      <c r="BE751" s="344"/>
      <c r="BF751" s="344"/>
      <c r="BG751" s="344"/>
      <c r="BH751" s="344"/>
      <c r="BI751" s="344"/>
      <c r="BJ751" s="344"/>
      <c r="BK751" s="344"/>
      <c r="BL751" s="344"/>
      <c r="BM751" s="344"/>
      <c r="BN751" s="344"/>
      <c r="BO751" s="344"/>
      <c r="BP751" s="344"/>
      <c r="BQ751" s="344"/>
      <c r="BR751" s="344"/>
      <c r="BS751" s="344"/>
      <c r="BT751" s="344"/>
      <c r="BU751" s="344"/>
      <c r="BV751" s="344"/>
      <c r="BW751" s="344"/>
      <c r="BX751" s="344"/>
      <c r="BY751" s="344"/>
      <c r="BZ751" s="344"/>
      <c r="CA751" s="344"/>
      <c r="CB751" s="344"/>
      <c r="CC751" s="344"/>
      <c r="CD751" s="344"/>
      <c r="CE751" s="344"/>
    </row>
    <row r="752" spans="1:83" ht="12.6" customHeight="1">
      <c r="A752" s="300" t="s">
        <v>1297</v>
      </c>
      <c r="B752" s="343">
        <v>0</v>
      </c>
      <c r="C752" s="345">
        <v>8.5500000000000007</v>
      </c>
      <c r="D752" s="343">
        <v>688542</v>
      </c>
      <c r="E752" s="343">
        <v>196318</v>
      </c>
      <c r="F752" s="343">
        <v>25187</v>
      </c>
      <c r="G752" s="343">
        <v>305324</v>
      </c>
      <c r="H752" s="343">
        <v>0</v>
      </c>
      <c r="I752" s="343">
        <v>178815</v>
      </c>
      <c r="J752" s="343">
        <v>42719</v>
      </c>
      <c r="K752" s="343">
        <v>0</v>
      </c>
      <c r="L752" s="343">
        <v>34096</v>
      </c>
      <c r="M752" s="343">
        <v>0</v>
      </c>
      <c r="N752" s="343">
        <v>8043824</v>
      </c>
      <c r="O752" s="343">
        <v>781881</v>
      </c>
      <c r="P752" s="343">
        <v>1771</v>
      </c>
      <c r="Q752" s="343">
        <v>0</v>
      </c>
      <c r="R752" s="343">
        <v>1771</v>
      </c>
      <c r="S752" s="343">
        <v>0</v>
      </c>
      <c r="T752" s="345">
        <v>0</v>
      </c>
      <c r="U752" s="343"/>
      <c r="V752" s="344"/>
      <c r="W752" s="343"/>
      <c r="X752" s="343"/>
      <c r="Y752" s="343">
        <v>710595</v>
      </c>
      <c r="Z752" s="344"/>
      <c r="AA752" s="344"/>
      <c r="AB752" s="344"/>
      <c r="AC752" s="344"/>
      <c r="AD752" s="344"/>
      <c r="AE752" s="344"/>
      <c r="AF752" s="344"/>
      <c r="AG752" s="344"/>
      <c r="AH752" s="344"/>
      <c r="AI752" s="344"/>
      <c r="AJ752" s="344"/>
      <c r="AK752" s="344"/>
      <c r="AL752" s="344"/>
      <c r="AM752" s="344"/>
      <c r="AN752" s="344"/>
      <c r="AO752" s="344"/>
      <c r="AP752" s="344"/>
      <c r="AQ752" s="344"/>
      <c r="AR752" s="344"/>
      <c r="AS752" s="344"/>
      <c r="AT752" s="344"/>
      <c r="AU752" s="344"/>
      <c r="AV752" s="344"/>
      <c r="AW752" s="344"/>
      <c r="AX752" s="344"/>
      <c r="AY752" s="344"/>
      <c r="AZ752" s="344"/>
      <c r="BA752" s="344"/>
      <c r="BB752" s="344"/>
      <c r="BC752" s="344"/>
      <c r="BD752" s="344"/>
      <c r="BE752" s="344"/>
      <c r="BF752" s="344"/>
      <c r="BG752" s="344"/>
      <c r="BH752" s="344"/>
      <c r="BI752" s="344"/>
      <c r="BJ752" s="344"/>
      <c r="BK752" s="344"/>
      <c r="BL752" s="344"/>
      <c r="BM752" s="344"/>
      <c r="BN752" s="344"/>
      <c r="BO752" s="344"/>
      <c r="BP752" s="344"/>
      <c r="BQ752" s="344"/>
      <c r="BR752" s="344"/>
      <c r="BS752" s="344"/>
      <c r="BT752" s="344"/>
      <c r="BU752" s="344"/>
      <c r="BV752" s="344"/>
      <c r="BW752" s="344"/>
      <c r="BX752" s="344"/>
      <c r="BY752" s="344"/>
      <c r="BZ752" s="344"/>
      <c r="CA752" s="344"/>
      <c r="CB752" s="344"/>
      <c r="CC752" s="344"/>
      <c r="CD752" s="344"/>
      <c r="CE752" s="344"/>
    </row>
    <row r="753" spans="1:83" ht="12.6" customHeight="1">
      <c r="A753" s="300" t="s">
        <v>1298</v>
      </c>
      <c r="B753" s="343">
        <v>0</v>
      </c>
      <c r="C753" s="345">
        <v>1.02</v>
      </c>
      <c r="D753" s="343">
        <v>98348</v>
      </c>
      <c r="E753" s="343">
        <v>28041</v>
      </c>
      <c r="F753" s="343">
        <v>0</v>
      </c>
      <c r="G753" s="343">
        <v>0</v>
      </c>
      <c r="H753" s="343">
        <v>0</v>
      </c>
      <c r="I753" s="343">
        <v>0</v>
      </c>
      <c r="J753" s="343">
        <v>0</v>
      </c>
      <c r="K753" s="343">
        <v>0</v>
      </c>
      <c r="L753" s="343">
        <v>0</v>
      </c>
      <c r="M753" s="343">
        <v>0</v>
      </c>
      <c r="N753" s="343">
        <v>54307</v>
      </c>
      <c r="O753" s="343">
        <v>0</v>
      </c>
      <c r="P753" s="343">
        <v>0</v>
      </c>
      <c r="Q753" s="343">
        <v>0</v>
      </c>
      <c r="R753" s="343">
        <v>0</v>
      </c>
      <c r="S753" s="343">
        <v>0</v>
      </c>
      <c r="T753" s="345">
        <v>0</v>
      </c>
      <c r="U753" s="343"/>
      <c r="V753" s="344"/>
      <c r="W753" s="343"/>
      <c r="X753" s="343"/>
      <c r="Y753" s="343">
        <v>16144</v>
      </c>
      <c r="Z753" s="344"/>
      <c r="AA753" s="344"/>
      <c r="AB753" s="344"/>
      <c r="AC753" s="344"/>
      <c r="AD753" s="344"/>
      <c r="AE753" s="344"/>
      <c r="AF753" s="344"/>
      <c r="AG753" s="344"/>
      <c r="AH753" s="344"/>
      <c r="AI753" s="344"/>
      <c r="AJ753" s="344"/>
      <c r="AK753" s="344"/>
      <c r="AL753" s="344"/>
      <c r="AM753" s="344"/>
      <c r="AN753" s="344"/>
      <c r="AO753" s="344"/>
      <c r="AP753" s="344"/>
      <c r="AQ753" s="344"/>
      <c r="AR753" s="344"/>
      <c r="AS753" s="344"/>
      <c r="AT753" s="344"/>
      <c r="AU753" s="344"/>
      <c r="AV753" s="344"/>
      <c r="AW753" s="344"/>
      <c r="AX753" s="344"/>
      <c r="AY753" s="344"/>
      <c r="AZ753" s="344"/>
      <c r="BA753" s="344"/>
      <c r="BB753" s="344"/>
      <c r="BC753" s="344"/>
      <c r="BD753" s="344"/>
      <c r="BE753" s="344"/>
      <c r="BF753" s="344"/>
      <c r="BG753" s="344"/>
      <c r="BH753" s="344"/>
      <c r="BI753" s="344"/>
      <c r="BJ753" s="344"/>
      <c r="BK753" s="344"/>
      <c r="BL753" s="344"/>
      <c r="BM753" s="344"/>
      <c r="BN753" s="344"/>
      <c r="BO753" s="344"/>
      <c r="BP753" s="344"/>
      <c r="BQ753" s="344"/>
      <c r="BR753" s="344"/>
      <c r="BS753" s="344"/>
      <c r="BT753" s="344"/>
      <c r="BU753" s="344"/>
      <c r="BV753" s="344"/>
      <c r="BW753" s="344"/>
      <c r="BX753" s="344"/>
      <c r="BY753" s="344"/>
      <c r="BZ753" s="344"/>
      <c r="CA753" s="344"/>
      <c r="CB753" s="344"/>
      <c r="CC753" s="344"/>
      <c r="CD753" s="344"/>
      <c r="CE753" s="344"/>
    </row>
    <row r="754" spans="1:83" ht="12.6" customHeight="1">
      <c r="A754" s="300" t="s">
        <v>1299</v>
      </c>
      <c r="B754" s="343">
        <v>0</v>
      </c>
      <c r="C754" s="345">
        <v>0</v>
      </c>
      <c r="D754" s="343">
        <v>0</v>
      </c>
      <c r="E754" s="343">
        <v>0</v>
      </c>
      <c r="F754" s="343">
        <v>0</v>
      </c>
      <c r="G754" s="343">
        <v>0</v>
      </c>
      <c r="H754" s="343">
        <v>0</v>
      </c>
      <c r="I754" s="343">
        <v>0</v>
      </c>
      <c r="J754" s="343">
        <v>0</v>
      </c>
      <c r="K754" s="343">
        <v>0</v>
      </c>
      <c r="L754" s="343">
        <v>0</v>
      </c>
      <c r="M754" s="343">
        <v>0</v>
      </c>
      <c r="N754" s="343">
        <v>0</v>
      </c>
      <c r="O754" s="343">
        <v>0</v>
      </c>
      <c r="P754" s="343">
        <v>0</v>
      </c>
      <c r="Q754" s="343">
        <v>0</v>
      </c>
      <c r="R754" s="343">
        <v>0</v>
      </c>
      <c r="S754" s="343">
        <v>0</v>
      </c>
      <c r="T754" s="345">
        <v>0</v>
      </c>
      <c r="U754" s="343"/>
      <c r="V754" s="344"/>
      <c r="W754" s="343"/>
      <c r="X754" s="343"/>
      <c r="Y754" s="343">
        <v>0</v>
      </c>
      <c r="Z754" s="344"/>
      <c r="AA754" s="344"/>
      <c r="AB754" s="344"/>
      <c r="AC754" s="344"/>
      <c r="AD754" s="344"/>
      <c r="AE754" s="344"/>
      <c r="AF754" s="344"/>
      <c r="AG754" s="344"/>
      <c r="AH754" s="344"/>
      <c r="AI754" s="344"/>
      <c r="AJ754" s="344"/>
      <c r="AK754" s="344"/>
      <c r="AL754" s="344"/>
      <c r="AM754" s="344"/>
      <c r="AN754" s="344"/>
      <c r="AO754" s="344"/>
      <c r="AP754" s="344"/>
      <c r="AQ754" s="344"/>
      <c r="AR754" s="344"/>
      <c r="AS754" s="344"/>
      <c r="AT754" s="344"/>
      <c r="AU754" s="344"/>
      <c r="AV754" s="344"/>
      <c r="AW754" s="344"/>
      <c r="AX754" s="344"/>
      <c r="AY754" s="344"/>
      <c r="AZ754" s="344"/>
      <c r="BA754" s="344"/>
      <c r="BB754" s="344"/>
      <c r="BC754" s="344"/>
      <c r="BD754" s="344"/>
      <c r="BE754" s="344"/>
      <c r="BF754" s="344"/>
      <c r="BG754" s="344"/>
      <c r="BH754" s="344"/>
      <c r="BI754" s="344"/>
      <c r="BJ754" s="344"/>
      <c r="BK754" s="344"/>
      <c r="BL754" s="344"/>
      <c r="BM754" s="344"/>
      <c r="BN754" s="344"/>
      <c r="BO754" s="344"/>
      <c r="BP754" s="344"/>
      <c r="BQ754" s="344"/>
      <c r="BR754" s="344"/>
      <c r="BS754" s="344"/>
      <c r="BT754" s="344"/>
      <c r="BU754" s="344"/>
      <c r="BV754" s="344"/>
      <c r="BW754" s="344"/>
      <c r="BX754" s="344"/>
      <c r="BY754" s="344"/>
      <c r="BZ754" s="344"/>
      <c r="CA754" s="344"/>
      <c r="CB754" s="344"/>
      <c r="CC754" s="344"/>
      <c r="CD754" s="344"/>
      <c r="CE754" s="344"/>
    </row>
    <row r="755" spans="1:83" ht="12.6" customHeight="1">
      <c r="A755" s="300" t="s">
        <v>1300</v>
      </c>
      <c r="B755" s="343">
        <v>0</v>
      </c>
      <c r="C755" s="345">
        <v>0</v>
      </c>
      <c r="D755" s="343">
        <v>0</v>
      </c>
      <c r="E755" s="343">
        <v>0</v>
      </c>
      <c r="F755" s="343">
        <v>0</v>
      </c>
      <c r="G755" s="343">
        <v>0</v>
      </c>
      <c r="H755" s="343">
        <v>0</v>
      </c>
      <c r="I755" s="343">
        <v>0</v>
      </c>
      <c r="J755" s="343">
        <v>0</v>
      </c>
      <c r="K755" s="343">
        <v>0</v>
      </c>
      <c r="L755" s="343">
        <v>0</v>
      </c>
      <c r="M755" s="343">
        <v>0</v>
      </c>
      <c r="N755" s="343">
        <v>0</v>
      </c>
      <c r="O755" s="343">
        <v>0</v>
      </c>
      <c r="P755" s="343">
        <v>0</v>
      </c>
      <c r="Q755" s="343">
        <v>0</v>
      </c>
      <c r="R755" s="343">
        <v>0</v>
      </c>
      <c r="S755" s="343">
        <v>0</v>
      </c>
      <c r="T755" s="345">
        <v>0</v>
      </c>
      <c r="U755" s="343"/>
      <c r="V755" s="344"/>
      <c r="W755" s="343"/>
      <c r="X755" s="343"/>
      <c r="Y755" s="343">
        <v>0</v>
      </c>
      <c r="Z755" s="344"/>
      <c r="AA755" s="344"/>
      <c r="AB755" s="344"/>
      <c r="AC755" s="344"/>
      <c r="AD755" s="344"/>
      <c r="AE755" s="344"/>
      <c r="AF755" s="344"/>
      <c r="AG755" s="344"/>
      <c r="AH755" s="344"/>
      <c r="AI755" s="344"/>
      <c r="AJ755" s="344"/>
      <c r="AK755" s="344"/>
      <c r="AL755" s="344"/>
      <c r="AM755" s="344"/>
      <c r="AN755" s="344"/>
      <c r="AO755" s="344"/>
      <c r="AP755" s="344"/>
      <c r="AQ755" s="344"/>
      <c r="AR755" s="344"/>
      <c r="AS755" s="344"/>
      <c r="AT755" s="344"/>
      <c r="AU755" s="344"/>
      <c r="AV755" s="344"/>
      <c r="AW755" s="344"/>
      <c r="AX755" s="344"/>
      <c r="AY755" s="344"/>
      <c r="AZ755" s="344"/>
      <c r="BA755" s="344"/>
      <c r="BB755" s="344"/>
      <c r="BC755" s="344"/>
      <c r="BD755" s="344"/>
      <c r="BE755" s="344"/>
      <c r="BF755" s="344"/>
      <c r="BG755" s="344"/>
      <c r="BH755" s="344"/>
      <c r="BI755" s="344"/>
      <c r="BJ755" s="344"/>
      <c r="BK755" s="344"/>
      <c r="BL755" s="344"/>
      <c r="BM755" s="344"/>
      <c r="BN755" s="344"/>
      <c r="BO755" s="344"/>
      <c r="BP755" s="344"/>
      <c r="BQ755" s="344"/>
      <c r="BR755" s="344"/>
      <c r="BS755" s="344"/>
      <c r="BT755" s="344"/>
      <c r="BU755" s="344"/>
      <c r="BV755" s="344"/>
      <c r="BW755" s="344"/>
      <c r="BX755" s="344"/>
      <c r="BY755" s="344"/>
      <c r="BZ755" s="344"/>
      <c r="CA755" s="344"/>
      <c r="CB755" s="344"/>
      <c r="CC755" s="344"/>
      <c r="CD755" s="344"/>
      <c r="CE755" s="344"/>
    </row>
    <row r="756" spans="1:83" ht="12.6" customHeight="1">
      <c r="A756" s="300" t="s">
        <v>1301</v>
      </c>
      <c r="B756" s="343">
        <v>0</v>
      </c>
      <c r="C756" s="345">
        <v>0</v>
      </c>
      <c r="D756" s="343">
        <v>0</v>
      </c>
      <c r="E756" s="343">
        <v>0</v>
      </c>
      <c r="F756" s="343">
        <v>0</v>
      </c>
      <c r="G756" s="343">
        <v>0</v>
      </c>
      <c r="H756" s="343">
        <v>0</v>
      </c>
      <c r="I756" s="343">
        <v>0</v>
      </c>
      <c r="J756" s="343">
        <v>0</v>
      </c>
      <c r="K756" s="343">
        <v>0</v>
      </c>
      <c r="L756" s="343">
        <v>0</v>
      </c>
      <c r="M756" s="343">
        <v>0</v>
      </c>
      <c r="N756" s="343">
        <v>0</v>
      </c>
      <c r="O756" s="343">
        <v>0</v>
      </c>
      <c r="P756" s="343">
        <v>0</v>
      </c>
      <c r="Q756" s="343">
        <v>0</v>
      </c>
      <c r="R756" s="343">
        <v>0</v>
      </c>
      <c r="S756" s="343">
        <v>0</v>
      </c>
      <c r="T756" s="345">
        <v>0</v>
      </c>
      <c r="U756" s="343"/>
      <c r="V756" s="344"/>
      <c r="W756" s="343"/>
      <c r="X756" s="343"/>
      <c r="Y756" s="343">
        <v>0</v>
      </c>
      <c r="Z756" s="344"/>
      <c r="AA756" s="344"/>
      <c r="AB756" s="344"/>
      <c r="AC756" s="344"/>
      <c r="AD756" s="344"/>
      <c r="AE756" s="344"/>
      <c r="AF756" s="344"/>
      <c r="AG756" s="344"/>
      <c r="AH756" s="344"/>
      <c r="AI756" s="344"/>
      <c r="AJ756" s="344"/>
      <c r="AK756" s="344"/>
      <c r="AL756" s="344"/>
      <c r="AM756" s="344"/>
      <c r="AN756" s="344"/>
      <c r="AO756" s="344"/>
      <c r="AP756" s="344"/>
      <c r="AQ756" s="344"/>
      <c r="AR756" s="344"/>
      <c r="AS756" s="344"/>
      <c r="AT756" s="344"/>
      <c r="AU756" s="344"/>
      <c r="AV756" s="344"/>
      <c r="AW756" s="344"/>
      <c r="AX756" s="344"/>
      <c r="AY756" s="344"/>
      <c r="AZ756" s="344"/>
      <c r="BA756" s="344"/>
      <c r="BB756" s="344"/>
      <c r="BC756" s="344"/>
      <c r="BD756" s="344"/>
      <c r="BE756" s="344"/>
      <c r="BF756" s="344"/>
      <c r="BG756" s="344"/>
      <c r="BH756" s="344"/>
      <c r="BI756" s="344"/>
      <c r="BJ756" s="344"/>
      <c r="BK756" s="344"/>
      <c r="BL756" s="344"/>
      <c r="BM756" s="344"/>
      <c r="BN756" s="344"/>
      <c r="BO756" s="344"/>
      <c r="BP756" s="344"/>
      <c r="BQ756" s="344"/>
      <c r="BR756" s="344"/>
      <c r="BS756" s="344"/>
      <c r="BT756" s="344"/>
      <c r="BU756" s="344"/>
      <c r="BV756" s="344"/>
      <c r="BW756" s="344"/>
      <c r="BX756" s="344"/>
      <c r="BY756" s="344"/>
      <c r="BZ756" s="344"/>
      <c r="CA756" s="344"/>
      <c r="CB756" s="344"/>
      <c r="CC756" s="344"/>
      <c r="CD756" s="344"/>
      <c r="CE756" s="344"/>
    </row>
    <row r="757" spans="1:83" ht="12.6" customHeight="1">
      <c r="A757" s="300" t="s">
        <v>1302</v>
      </c>
      <c r="B757" s="343">
        <v>2950</v>
      </c>
      <c r="C757" s="345">
        <v>5.48</v>
      </c>
      <c r="D757" s="343">
        <v>509358</v>
      </c>
      <c r="E757" s="343">
        <v>145229</v>
      </c>
      <c r="F757" s="343">
        <v>4788</v>
      </c>
      <c r="G757" s="343">
        <v>41686</v>
      </c>
      <c r="H757" s="343">
        <v>0</v>
      </c>
      <c r="I757" s="343">
        <v>360716</v>
      </c>
      <c r="J757" s="343">
        <v>91661</v>
      </c>
      <c r="K757" s="343">
        <v>1080</v>
      </c>
      <c r="L757" s="343">
        <v>197639</v>
      </c>
      <c r="M757" s="343">
        <v>0</v>
      </c>
      <c r="N757" s="343">
        <v>10134146</v>
      </c>
      <c r="O757" s="343">
        <v>1239297</v>
      </c>
      <c r="P757" s="343">
        <v>3800</v>
      </c>
      <c r="Q757" s="343">
        <v>327</v>
      </c>
      <c r="R757" s="343">
        <v>3800</v>
      </c>
      <c r="S757" s="343">
        <v>3013</v>
      </c>
      <c r="T757" s="345">
        <v>0</v>
      </c>
      <c r="U757" s="343"/>
      <c r="V757" s="344"/>
      <c r="W757" s="343"/>
      <c r="X757" s="343"/>
      <c r="Y757" s="343">
        <v>891403</v>
      </c>
      <c r="Z757" s="344"/>
      <c r="AA757" s="344"/>
      <c r="AB757" s="344"/>
      <c r="AC757" s="344"/>
      <c r="AD757" s="344"/>
      <c r="AE757" s="344"/>
      <c r="AF757" s="344"/>
      <c r="AG757" s="344"/>
      <c r="AH757" s="344"/>
      <c r="AI757" s="344"/>
      <c r="AJ757" s="344"/>
      <c r="AK757" s="344"/>
      <c r="AL757" s="344"/>
      <c r="AM757" s="344"/>
      <c r="AN757" s="344"/>
      <c r="AO757" s="344"/>
      <c r="AP757" s="344"/>
      <c r="AQ757" s="344"/>
      <c r="AR757" s="344"/>
      <c r="AS757" s="344"/>
      <c r="AT757" s="344"/>
      <c r="AU757" s="344"/>
      <c r="AV757" s="344"/>
      <c r="AW757" s="344"/>
      <c r="AX757" s="344"/>
      <c r="AY757" s="344"/>
      <c r="AZ757" s="344"/>
      <c r="BA757" s="344"/>
      <c r="BB757" s="344"/>
      <c r="BC757" s="344"/>
      <c r="BD757" s="344"/>
      <c r="BE757" s="344"/>
      <c r="BF757" s="344"/>
      <c r="BG757" s="344"/>
      <c r="BH757" s="344"/>
      <c r="BI757" s="344"/>
      <c r="BJ757" s="344"/>
      <c r="BK757" s="344"/>
      <c r="BL757" s="344"/>
      <c r="BM757" s="344"/>
      <c r="BN757" s="344"/>
      <c r="BO757" s="344"/>
      <c r="BP757" s="344"/>
      <c r="BQ757" s="344"/>
      <c r="BR757" s="344"/>
      <c r="BS757" s="344"/>
      <c r="BT757" s="344"/>
      <c r="BU757" s="344"/>
      <c r="BV757" s="344"/>
      <c r="BW757" s="344"/>
      <c r="BX757" s="344"/>
      <c r="BY757" s="344"/>
      <c r="BZ757" s="344"/>
      <c r="CA757" s="344"/>
      <c r="CB757" s="344"/>
      <c r="CC757" s="344"/>
      <c r="CD757" s="344"/>
      <c r="CE757" s="344"/>
    </row>
    <row r="758" spans="1:83" ht="12.6" customHeight="1">
      <c r="A758" s="300" t="s">
        <v>1303</v>
      </c>
      <c r="B758" s="343">
        <v>0</v>
      </c>
      <c r="C758" s="345">
        <v>0</v>
      </c>
      <c r="D758" s="343">
        <v>0</v>
      </c>
      <c r="E758" s="343">
        <v>0</v>
      </c>
      <c r="F758" s="343">
        <v>0</v>
      </c>
      <c r="G758" s="343">
        <v>0</v>
      </c>
      <c r="H758" s="343">
        <v>0</v>
      </c>
      <c r="I758" s="343">
        <v>0</v>
      </c>
      <c r="J758" s="343">
        <v>0</v>
      </c>
      <c r="K758" s="343">
        <v>0</v>
      </c>
      <c r="L758" s="343">
        <v>0</v>
      </c>
      <c r="M758" s="343">
        <v>0</v>
      </c>
      <c r="N758" s="343">
        <v>0</v>
      </c>
      <c r="O758" s="343">
        <v>0</v>
      </c>
      <c r="P758" s="343">
        <v>0</v>
      </c>
      <c r="Q758" s="343">
        <v>0</v>
      </c>
      <c r="R758" s="343">
        <v>0</v>
      </c>
      <c r="S758" s="343">
        <v>0</v>
      </c>
      <c r="T758" s="345">
        <v>0</v>
      </c>
      <c r="U758" s="343"/>
      <c r="V758" s="344"/>
      <c r="W758" s="343"/>
      <c r="X758" s="343"/>
      <c r="Y758" s="343">
        <v>0</v>
      </c>
      <c r="Z758" s="344"/>
      <c r="AA758" s="344"/>
      <c r="AB758" s="344"/>
      <c r="AC758" s="344"/>
      <c r="AD758" s="344"/>
      <c r="AE758" s="344"/>
      <c r="AF758" s="344"/>
      <c r="AG758" s="344"/>
      <c r="AH758" s="344"/>
      <c r="AI758" s="344"/>
      <c r="AJ758" s="344"/>
      <c r="AK758" s="344"/>
      <c r="AL758" s="344"/>
      <c r="AM758" s="344"/>
      <c r="AN758" s="344"/>
      <c r="AO758" s="344"/>
      <c r="AP758" s="344"/>
      <c r="AQ758" s="344"/>
      <c r="AR758" s="344"/>
      <c r="AS758" s="344"/>
      <c r="AT758" s="344"/>
      <c r="AU758" s="344"/>
      <c r="AV758" s="344"/>
      <c r="AW758" s="344"/>
      <c r="AX758" s="344"/>
      <c r="AY758" s="344"/>
      <c r="AZ758" s="344"/>
      <c r="BA758" s="344"/>
      <c r="BB758" s="344"/>
      <c r="BC758" s="344"/>
      <c r="BD758" s="344"/>
      <c r="BE758" s="344"/>
      <c r="BF758" s="344"/>
      <c r="BG758" s="344"/>
      <c r="BH758" s="344"/>
      <c r="BI758" s="344"/>
      <c r="BJ758" s="344"/>
      <c r="BK758" s="344"/>
      <c r="BL758" s="344"/>
      <c r="BM758" s="344"/>
      <c r="BN758" s="344"/>
      <c r="BO758" s="344"/>
      <c r="BP758" s="344"/>
      <c r="BQ758" s="344"/>
      <c r="BR758" s="344"/>
      <c r="BS758" s="344"/>
      <c r="BT758" s="344"/>
      <c r="BU758" s="344"/>
      <c r="BV758" s="344"/>
      <c r="BW758" s="344"/>
      <c r="BX758" s="344"/>
      <c r="BY758" s="344"/>
      <c r="BZ758" s="344"/>
      <c r="CA758" s="344"/>
      <c r="CB758" s="344"/>
      <c r="CC758" s="344"/>
      <c r="CD758" s="344"/>
      <c r="CE758" s="344"/>
    </row>
    <row r="759" spans="1:83" ht="12.6" customHeight="1">
      <c r="A759" s="300" t="s">
        <v>1304</v>
      </c>
      <c r="B759" s="343"/>
      <c r="C759" s="345">
        <v>1.03</v>
      </c>
      <c r="D759" s="343">
        <v>134582</v>
      </c>
      <c r="E759" s="343">
        <v>38372</v>
      </c>
      <c r="F759" s="343">
        <v>0</v>
      </c>
      <c r="G759" s="343">
        <v>792655</v>
      </c>
      <c r="H759" s="343">
        <v>0</v>
      </c>
      <c r="I759" s="343">
        <v>201495</v>
      </c>
      <c r="J759" s="343">
        <v>2171</v>
      </c>
      <c r="K759" s="343">
        <v>0</v>
      </c>
      <c r="L759" s="343">
        <v>2988</v>
      </c>
      <c r="M759" s="343">
        <v>0</v>
      </c>
      <c r="N759" s="343">
        <v>3348162</v>
      </c>
      <c r="O759" s="343">
        <v>873981</v>
      </c>
      <c r="P759" s="343">
        <v>90</v>
      </c>
      <c r="Q759" s="343">
        <v>0</v>
      </c>
      <c r="R759" s="343">
        <v>90</v>
      </c>
      <c r="S759" s="343">
        <v>0</v>
      </c>
      <c r="T759" s="345">
        <v>1.03</v>
      </c>
      <c r="U759" s="343"/>
      <c r="V759" s="344"/>
      <c r="W759" s="343"/>
      <c r="X759" s="343"/>
      <c r="Y759" s="343">
        <v>379196</v>
      </c>
      <c r="Z759" s="344"/>
      <c r="AA759" s="344"/>
      <c r="AB759" s="344"/>
      <c r="AC759" s="344"/>
      <c r="AD759" s="344"/>
      <c r="AE759" s="344"/>
      <c r="AF759" s="344"/>
      <c r="AG759" s="344"/>
      <c r="AH759" s="344"/>
      <c r="AI759" s="344"/>
      <c r="AJ759" s="344"/>
      <c r="AK759" s="344"/>
      <c r="AL759" s="344"/>
      <c r="AM759" s="344"/>
      <c r="AN759" s="344"/>
      <c r="AO759" s="344"/>
      <c r="AP759" s="344"/>
      <c r="AQ759" s="344"/>
      <c r="AR759" s="344"/>
      <c r="AS759" s="344"/>
      <c r="AT759" s="344"/>
      <c r="AU759" s="344"/>
      <c r="AV759" s="344"/>
      <c r="AW759" s="344"/>
      <c r="AX759" s="344"/>
      <c r="AY759" s="344"/>
      <c r="AZ759" s="344"/>
      <c r="BA759" s="344"/>
      <c r="BB759" s="344"/>
      <c r="BC759" s="344"/>
      <c r="BD759" s="344"/>
      <c r="BE759" s="344"/>
      <c r="BF759" s="344"/>
      <c r="BG759" s="344"/>
      <c r="BH759" s="344"/>
      <c r="BI759" s="344"/>
      <c r="BJ759" s="344"/>
      <c r="BK759" s="344"/>
      <c r="BL759" s="344"/>
      <c r="BM759" s="344"/>
      <c r="BN759" s="344"/>
      <c r="BO759" s="344"/>
      <c r="BP759" s="344"/>
      <c r="BQ759" s="344"/>
      <c r="BR759" s="344"/>
      <c r="BS759" s="344"/>
      <c r="BT759" s="344"/>
      <c r="BU759" s="344"/>
      <c r="BV759" s="344"/>
      <c r="BW759" s="344"/>
      <c r="BX759" s="344"/>
      <c r="BY759" s="344"/>
      <c r="BZ759" s="344"/>
      <c r="CA759" s="344"/>
      <c r="CB759" s="344"/>
      <c r="CC759" s="344"/>
      <c r="CD759" s="344"/>
      <c r="CE759" s="344"/>
    </row>
    <row r="760" spans="1:83" ht="12.6" customHeight="1">
      <c r="A760" s="300" t="s">
        <v>1305</v>
      </c>
      <c r="B760" s="343">
        <v>0</v>
      </c>
      <c r="C760" s="345">
        <v>1.22</v>
      </c>
      <c r="D760" s="343">
        <v>0</v>
      </c>
      <c r="E760" s="343">
        <v>0</v>
      </c>
      <c r="F760" s="343">
        <v>0</v>
      </c>
      <c r="G760" s="343">
        <v>3684</v>
      </c>
      <c r="H760" s="343">
        <v>0</v>
      </c>
      <c r="I760" s="343">
        <v>285</v>
      </c>
      <c r="J760" s="343">
        <v>23928</v>
      </c>
      <c r="K760" s="343">
        <v>0</v>
      </c>
      <c r="L760" s="343">
        <v>4872</v>
      </c>
      <c r="M760" s="343">
        <v>0</v>
      </c>
      <c r="N760" s="343">
        <v>226051</v>
      </c>
      <c r="O760" s="343">
        <v>2111</v>
      </c>
      <c r="P760" s="343">
        <v>992</v>
      </c>
      <c r="Q760" s="343">
        <v>0</v>
      </c>
      <c r="R760" s="343">
        <v>992</v>
      </c>
      <c r="S760" s="343">
        <v>0</v>
      </c>
      <c r="T760" s="345">
        <v>1.22</v>
      </c>
      <c r="U760" s="343"/>
      <c r="V760" s="344"/>
      <c r="W760" s="343"/>
      <c r="X760" s="343"/>
      <c r="Y760" s="343">
        <v>56430</v>
      </c>
      <c r="Z760" s="344"/>
      <c r="AA760" s="344"/>
      <c r="AB760" s="344"/>
      <c r="AC760" s="344"/>
      <c r="AD760" s="344"/>
      <c r="AE760" s="344"/>
      <c r="AF760" s="344"/>
      <c r="AG760" s="344"/>
      <c r="AH760" s="344"/>
      <c r="AI760" s="344"/>
      <c r="AJ760" s="344"/>
      <c r="AK760" s="344"/>
      <c r="AL760" s="344"/>
      <c r="AM760" s="344"/>
      <c r="AN760" s="344"/>
      <c r="AO760" s="344"/>
      <c r="AP760" s="344"/>
      <c r="AQ760" s="344"/>
      <c r="AR760" s="344"/>
      <c r="AS760" s="344"/>
      <c r="AT760" s="344"/>
      <c r="AU760" s="344"/>
      <c r="AV760" s="344"/>
      <c r="AW760" s="344"/>
      <c r="AX760" s="344"/>
      <c r="AY760" s="344"/>
      <c r="AZ760" s="344"/>
      <c r="BA760" s="344"/>
      <c r="BB760" s="344"/>
      <c r="BC760" s="344"/>
      <c r="BD760" s="344"/>
      <c r="BE760" s="344"/>
      <c r="BF760" s="344"/>
      <c r="BG760" s="344"/>
      <c r="BH760" s="344"/>
      <c r="BI760" s="344"/>
      <c r="BJ760" s="344"/>
      <c r="BK760" s="344"/>
      <c r="BL760" s="344"/>
      <c r="BM760" s="344"/>
      <c r="BN760" s="344"/>
      <c r="BO760" s="344"/>
      <c r="BP760" s="344"/>
      <c r="BQ760" s="344"/>
      <c r="BR760" s="344"/>
      <c r="BS760" s="344"/>
      <c r="BT760" s="344"/>
      <c r="BU760" s="344"/>
      <c r="BV760" s="344"/>
      <c r="BW760" s="344"/>
      <c r="BX760" s="344"/>
      <c r="BY760" s="344"/>
      <c r="BZ760" s="344"/>
      <c r="CA760" s="344"/>
      <c r="CB760" s="344"/>
      <c r="CC760" s="344"/>
      <c r="CD760" s="344"/>
      <c r="CE760" s="344"/>
    </row>
    <row r="761" spans="1:83" ht="12.6" customHeight="1">
      <c r="A761" s="300" t="s">
        <v>1306</v>
      </c>
      <c r="B761" s="343">
        <v>0</v>
      </c>
      <c r="C761" s="345">
        <v>0</v>
      </c>
      <c r="D761" s="343">
        <v>0</v>
      </c>
      <c r="E761" s="343">
        <v>0</v>
      </c>
      <c r="F761" s="343">
        <v>0</v>
      </c>
      <c r="G761" s="343">
        <v>0</v>
      </c>
      <c r="H761" s="343">
        <v>0</v>
      </c>
      <c r="I761" s="343">
        <v>0</v>
      </c>
      <c r="J761" s="343">
        <v>0</v>
      </c>
      <c r="K761" s="343">
        <v>0</v>
      </c>
      <c r="L761" s="343">
        <v>0</v>
      </c>
      <c r="M761" s="343">
        <v>0</v>
      </c>
      <c r="N761" s="343">
        <v>0</v>
      </c>
      <c r="O761" s="343">
        <v>0</v>
      </c>
      <c r="P761" s="343">
        <v>0</v>
      </c>
      <c r="Q761" s="343">
        <v>0</v>
      </c>
      <c r="R761" s="343">
        <v>0</v>
      </c>
      <c r="S761" s="343">
        <v>0</v>
      </c>
      <c r="T761" s="345">
        <v>0</v>
      </c>
      <c r="U761" s="343"/>
      <c r="V761" s="344"/>
      <c r="W761" s="343"/>
      <c r="X761" s="343"/>
      <c r="Y761" s="343">
        <v>0</v>
      </c>
      <c r="Z761" s="344"/>
      <c r="AA761" s="344"/>
      <c r="AB761" s="344"/>
      <c r="AC761" s="344"/>
      <c r="AD761" s="344"/>
      <c r="AE761" s="344"/>
      <c r="AF761" s="344"/>
      <c r="AG761" s="344"/>
      <c r="AH761" s="344"/>
      <c r="AI761" s="344"/>
      <c r="AJ761" s="344"/>
      <c r="AK761" s="344"/>
      <c r="AL761" s="344"/>
      <c r="AM761" s="344"/>
      <c r="AN761" s="344"/>
      <c r="AO761" s="344"/>
      <c r="AP761" s="344"/>
      <c r="AQ761" s="344"/>
      <c r="AR761" s="344"/>
      <c r="AS761" s="344"/>
      <c r="AT761" s="344"/>
      <c r="AU761" s="344"/>
      <c r="AV761" s="344"/>
      <c r="AW761" s="344"/>
      <c r="AX761" s="344"/>
      <c r="AY761" s="344"/>
      <c r="AZ761" s="344"/>
      <c r="BA761" s="344"/>
      <c r="BB761" s="344"/>
      <c r="BC761" s="344"/>
      <c r="BD761" s="344"/>
      <c r="BE761" s="344"/>
      <c r="BF761" s="344"/>
      <c r="BG761" s="344"/>
      <c r="BH761" s="344"/>
      <c r="BI761" s="344"/>
      <c r="BJ761" s="344"/>
      <c r="BK761" s="344"/>
      <c r="BL761" s="344"/>
      <c r="BM761" s="344"/>
      <c r="BN761" s="344"/>
      <c r="BO761" s="344"/>
      <c r="BP761" s="344"/>
      <c r="BQ761" s="344"/>
      <c r="BR761" s="344"/>
      <c r="BS761" s="344"/>
      <c r="BT761" s="344"/>
      <c r="BU761" s="344"/>
      <c r="BV761" s="344"/>
      <c r="BW761" s="344"/>
      <c r="BX761" s="344"/>
      <c r="BY761" s="344"/>
      <c r="BZ761" s="344"/>
      <c r="CA761" s="344"/>
      <c r="CB761" s="344"/>
      <c r="CC761" s="344"/>
      <c r="CD761" s="344"/>
      <c r="CE761" s="344"/>
    </row>
    <row r="762" spans="1:83" ht="12.6" customHeight="1">
      <c r="A762" s="300" t="s">
        <v>1307</v>
      </c>
      <c r="B762" s="343">
        <v>0</v>
      </c>
      <c r="C762" s="345">
        <v>2.74</v>
      </c>
      <c r="D762" s="343">
        <v>114020</v>
      </c>
      <c r="E762" s="343">
        <v>32509</v>
      </c>
      <c r="F762" s="343">
        <v>123399</v>
      </c>
      <c r="G762" s="343">
        <v>3053</v>
      </c>
      <c r="H762" s="343">
        <v>0</v>
      </c>
      <c r="I762" s="343">
        <v>381</v>
      </c>
      <c r="J762" s="343">
        <v>21227</v>
      </c>
      <c r="K762" s="343">
        <v>0</v>
      </c>
      <c r="L762" s="343">
        <v>5663</v>
      </c>
      <c r="M762" s="343">
        <v>0</v>
      </c>
      <c r="N762" s="343">
        <v>743826</v>
      </c>
      <c r="O762" s="343">
        <v>192358</v>
      </c>
      <c r="P762" s="343">
        <v>880</v>
      </c>
      <c r="Q762" s="343">
        <v>0</v>
      </c>
      <c r="R762" s="343">
        <v>880</v>
      </c>
      <c r="S762" s="343">
        <v>0</v>
      </c>
      <c r="T762" s="345">
        <v>0</v>
      </c>
      <c r="U762" s="343"/>
      <c r="V762" s="344"/>
      <c r="W762" s="343"/>
      <c r="X762" s="343"/>
      <c r="Y762" s="343">
        <v>98042</v>
      </c>
      <c r="Z762" s="344"/>
      <c r="AA762" s="344"/>
      <c r="AB762" s="344"/>
      <c r="AC762" s="344"/>
      <c r="AD762" s="344"/>
      <c r="AE762" s="344"/>
      <c r="AF762" s="344"/>
      <c r="AG762" s="344"/>
      <c r="AH762" s="344"/>
      <c r="AI762" s="344"/>
      <c r="AJ762" s="344"/>
      <c r="AK762" s="344"/>
      <c r="AL762" s="344"/>
      <c r="AM762" s="344"/>
      <c r="AN762" s="344"/>
      <c r="AO762" s="344"/>
      <c r="AP762" s="344"/>
      <c r="AQ762" s="344"/>
      <c r="AR762" s="344"/>
      <c r="AS762" s="344"/>
      <c r="AT762" s="344"/>
      <c r="AU762" s="344"/>
      <c r="AV762" s="344"/>
      <c r="AW762" s="344"/>
      <c r="AX762" s="344"/>
      <c r="AY762" s="344"/>
      <c r="AZ762" s="344"/>
      <c r="BA762" s="344"/>
      <c r="BB762" s="344"/>
      <c r="BC762" s="344"/>
      <c r="BD762" s="344"/>
      <c r="BE762" s="344"/>
      <c r="BF762" s="344"/>
      <c r="BG762" s="344"/>
      <c r="BH762" s="344"/>
      <c r="BI762" s="344"/>
      <c r="BJ762" s="344"/>
      <c r="BK762" s="344"/>
      <c r="BL762" s="344"/>
      <c r="BM762" s="344"/>
      <c r="BN762" s="344"/>
      <c r="BO762" s="344"/>
      <c r="BP762" s="344"/>
      <c r="BQ762" s="344"/>
      <c r="BR762" s="344"/>
      <c r="BS762" s="344"/>
      <c r="BT762" s="344"/>
      <c r="BU762" s="344"/>
      <c r="BV762" s="344"/>
      <c r="BW762" s="344"/>
      <c r="BX762" s="344"/>
      <c r="BY762" s="344"/>
      <c r="BZ762" s="344"/>
      <c r="CA762" s="344"/>
      <c r="CB762" s="344"/>
      <c r="CC762" s="344"/>
      <c r="CD762" s="344"/>
      <c r="CE762" s="344"/>
    </row>
    <row r="763" spans="1:83" ht="12.6" customHeight="1">
      <c r="A763" s="300" t="s">
        <v>1308</v>
      </c>
      <c r="B763" s="343">
        <v>0</v>
      </c>
      <c r="C763" s="345">
        <v>0</v>
      </c>
      <c r="D763" s="343">
        <v>0</v>
      </c>
      <c r="E763" s="343">
        <v>0</v>
      </c>
      <c r="F763" s="343">
        <v>0</v>
      </c>
      <c r="G763" s="343">
        <v>0</v>
      </c>
      <c r="H763" s="343">
        <v>0</v>
      </c>
      <c r="I763" s="343">
        <v>0</v>
      </c>
      <c r="J763" s="343">
        <v>0</v>
      </c>
      <c r="K763" s="343">
        <v>0</v>
      </c>
      <c r="L763" s="343">
        <v>0</v>
      </c>
      <c r="M763" s="343">
        <v>0</v>
      </c>
      <c r="N763" s="343">
        <v>0</v>
      </c>
      <c r="O763" s="343">
        <v>0</v>
      </c>
      <c r="P763" s="343">
        <v>0</v>
      </c>
      <c r="Q763" s="343">
        <v>0</v>
      </c>
      <c r="R763" s="343">
        <v>0</v>
      </c>
      <c r="S763" s="343">
        <v>0</v>
      </c>
      <c r="T763" s="345">
        <v>0</v>
      </c>
      <c r="U763" s="343"/>
      <c r="V763" s="344"/>
      <c r="W763" s="343"/>
      <c r="X763" s="343"/>
      <c r="Y763" s="343">
        <v>0</v>
      </c>
      <c r="Z763" s="344"/>
      <c r="AA763" s="344"/>
      <c r="AB763" s="344"/>
      <c r="AC763" s="344"/>
      <c r="AD763" s="344"/>
      <c r="AE763" s="344"/>
      <c r="AF763" s="344"/>
      <c r="AG763" s="344"/>
      <c r="AH763" s="344"/>
      <c r="AI763" s="344"/>
      <c r="AJ763" s="344"/>
      <c r="AK763" s="344"/>
      <c r="AL763" s="344"/>
      <c r="AM763" s="344"/>
      <c r="AN763" s="344"/>
      <c r="AO763" s="344"/>
      <c r="AP763" s="344"/>
      <c r="AQ763" s="344"/>
      <c r="AR763" s="344"/>
      <c r="AS763" s="344"/>
      <c r="AT763" s="344"/>
      <c r="AU763" s="344"/>
      <c r="AV763" s="344"/>
      <c r="AW763" s="344"/>
      <c r="AX763" s="344"/>
      <c r="AY763" s="344"/>
      <c r="AZ763" s="344"/>
      <c r="BA763" s="344"/>
      <c r="BB763" s="344"/>
      <c r="BC763" s="344"/>
      <c r="BD763" s="344"/>
      <c r="BE763" s="344"/>
      <c r="BF763" s="344"/>
      <c r="BG763" s="344"/>
      <c r="BH763" s="344"/>
      <c r="BI763" s="344"/>
      <c r="BJ763" s="344"/>
      <c r="BK763" s="344"/>
      <c r="BL763" s="344"/>
      <c r="BM763" s="344"/>
      <c r="BN763" s="344"/>
      <c r="BO763" s="344"/>
      <c r="BP763" s="344"/>
      <c r="BQ763" s="344"/>
      <c r="BR763" s="344"/>
      <c r="BS763" s="344"/>
      <c r="BT763" s="344"/>
      <c r="BU763" s="344"/>
      <c r="BV763" s="344"/>
      <c r="BW763" s="344"/>
      <c r="BX763" s="344"/>
      <c r="BY763" s="344"/>
      <c r="BZ763" s="344"/>
      <c r="CA763" s="344"/>
      <c r="CB763" s="344"/>
      <c r="CC763" s="344"/>
      <c r="CD763" s="344"/>
      <c r="CE763" s="344"/>
    </row>
    <row r="764" spans="1:83" ht="12.6" customHeight="1">
      <c r="A764" s="300" t="s">
        <v>1309</v>
      </c>
      <c r="B764" s="343">
        <v>5873</v>
      </c>
      <c r="C764" s="345">
        <v>10.88</v>
      </c>
      <c r="D764" s="343">
        <v>801755</v>
      </c>
      <c r="E764" s="343">
        <v>228597</v>
      </c>
      <c r="F764" s="343">
        <v>1642287</v>
      </c>
      <c r="G764" s="343">
        <v>76061</v>
      </c>
      <c r="H764" s="343">
        <v>0</v>
      </c>
      <c r="I764" s="343">
        <v>25492</v>
      </c>
      <c r="J764" s="343">
        <v>122802</v>
      </c>
      <c r="K764" s="343">
        <v>8690</v>
      </c>
      <c r="L764" s="343">
        <v>27681</v>
      </c>
      <c r="M764" s="343">
        <v>0</v>
      </c>
      <c r="N764" s="343">
        <v>11472643</v>
      </c>
      <c r="O764" s="343">
        <v>227106</v>
      </c>
      <c r="P764" s="343">
        <v>5091</v>
      </c>
      <c r="Q764" s="343">
        <v>194</v>
      </c>
      <c r="R764" s="343">
        <v>5091</v>
      </c>
      <c r="S764" s="343">
        <v>11300</v>
      </c>
      <c r="T764" s="345">
        <v>10.88</v>
      </c>
      <c r="U764" s="343"/>
      <c r="V764" s="344"/>
      <c r="W764" s="343"/>
      <c r="X764" s="343"/>
      <c r="Y764" s="343">
        <v>1277380</v>
      </c>
      <c r="Z764" s="344"/>
      <c r="AA764" s="344"/>
      <c r="AB764" s="344"/>
      <c r="AC764" s="344"/>
      <c r="AD764" s="344"/>
      <c r="AE764" s="344"/>
      <c r="AF764" s="344"/>
      <c r="AG764" s="344"/>
      <c r="AH764" s="344"/>
      <c r="AI764" s="344"/>
      <c r="AJ764" s="344"/>
      <c r="AK764" s="344"/>
      <c r="AL764" s="344"/>
      <c r="AM764" s="344"/>
      <c r="AN764" s="344"/>
      <c r="AO764" s="344"/>
      <c r="AP764" s="344"/>
      <c r="AQ764" s="344"/>
      <c r="AR764" s="344"/>
      <c r="AS764" s="344"/>
      <c r="AT764" s="344"/>
      <c r="AU764" s="344"/>
      <c r="AV764" s="344"/>
      <c r="AW764" s="344"/>
      <c r="AX764" s="344"/>
      <c r="AY764" s="344"/>
      <c r="AZ764" s="344"/>
      <c r="BA764" s="344"/>
      <c r="BB764" s="344"/>
      <c r="BC764" s="344"/>
      <c r="BD764" s="344"/>
      <c r="BE764" s="344"/>
      <c r="BF764" s="344"/>
      <c r="BG764" s="344"/>
      <c r="BH764" s="344"/>
      <c r="BI764" s="344"/>
      <c r="BJ764" s="344"/>
      <c r="BK764" s="344"/>
      <c r="BL764" s="344"/>
      <c r="BM764" s="344"/>
      <c r="BN764" s="344"/>
      <c r="BO764" s="344"/>
      <c r="BP764" s="344"/>
      <c r="BQ764" s="344"/>
      <c r="BR764" s="344"/>
      <c r="BS764" s="344"/>
      <c r="BT764" s="344"/>
      <c r="BU764" s="344"/>
      <c r="BV764" s="344"/>
      <c r="BW764" s="344"/>
      <c r="BX764" s="344"/>
      <c r="BY764" s="344"/>
      <c r="BZ764" s="344"/>
      <c r="CA764" s="344"/>
      <c r="CB764" s="344"/>
      <c r="CC764" s="344"/>
      <c r="CD764" s="344"/>
      <c r="CE764" s="344"/>
    </row>
    <row r="765" spans="1:83" ht="12.6" customHeight="1">
      <c r="A765" s="300" t="s">
        <v>1310</v>
      </c>
      <c r="B765" s="343">
        <v>0</v>
      </c>
      <c r="C765" s="345">
        <v>0</v>
      </c>
      <c r="D765" s="343">
        <v>0</v>
      </c>
      <c r="E765" s="343">
        <v>0</v>
      </c>
      <c r="F765" s="343">
        <v>0</v>
      </c>
      <c r="G765" s="343">
        <v>0</v>
      </c>
      <c r="H765" s="343">
        <v>0</v>
      </c>
      <c r="I765" s="343">
        <v>0</v>
      </c>
      <c r="J765" s="343">
        <v>0</v>
      </c>
      <c r="K765" s="343">
        <v>0</v>
      </c>
      <c r="L765" s="343">
        <v>0</v>
      </c>
      <c r="M765" s="343">
        <v>0</v>
      </c>
      <c r="N765" s="343">
        <v>0</v>
      </c>
      <c r="O765" s="343">
        <v>0</v>
      </c>
      <c r="P765" s="343">
        <v>0</v>
      </c>
      <c r="Q765" s="343">
        <v>0</v>
      </c>
      <c r="R765" s="343">
        <v>0</v>
      </c>
      <c r="S765" s="343">
        <v>0</v>
      </c>
      <c r="T765" s="345">
        <v>0</v>
      </c>
      <c r="U765" s="343"/>
      <c r="V765" s="344"/>
      <c r="W765" s="343"/>
      <c r="X765" s="343"/>
      <c r="Y765" s="343">
        <v>0</v>
      </c>
      <c r="Z765" s="344"/>
      <c r="AA765" s="344"/>
      <c r="AB765" s="344"/>
      <c r="AC765" s="344"/>
      <c r="AD765" s="344"/>
      <c r="AE765" s="344"/>
      <c r="AF765" s="344"/>
      <c r="AG765" s="344"/>
      <c r="AH765" s="344"/>
      <c r="AI765" s="344"/>
      <c r="AJ765" s="344"/>
      <c r="AK765" s="344"/>
      <c r="AL765" s="344"/>
      <c r="AM765" s="344"/>
      <c r="AN765" s="344"/>
      <c r="AO765" s="344"/>
      <c r="AP765" s="344"/>
      <c r="AQ765" s="344"/>
      <c r="AR765" s="344"/>
      <c r="AS765" s="344"/>
      <c r="AT765" s="344"/>
      <c r="AU765" s="344"/>
      <c r="AV765" s="344"/>
      <c r="AW765" s="344"/>
      <c r="AX765" s="344"/>
      <c r="AY765" s="344"/>
      <c r="AZ765" s="344"/>
      <c r="BA765" s="344"/>
      <c r="BB765" s="344"/>
      <c r="BC765" s="344"/>
      <c r="BD765" s="344"/>
      <c r="BE765" s="344"/>
      <c r="BF765" s="344"/>
      <c r="BG765" s="344"/>
      <c r="BH765" s="344"/>
      <c r="BI765" s="344"/>
      <c r="BJ765" s="344"/>
      <c r="BK765" s="344"/>
      <c r="BL765" s="344"/>
      <c r="BM765" s="344"/>
      <c r="BN765" s="344"/>
      <c r="BO765" s="344"/>
      <c r="BP765" s="344"/>
      <c r="BQ765" s="344"/>
      <c r="BR765" s="344"/>
      <c r="BS765" s="344"/>
      <c r="BT765" s="344"/>
      <c r="BU765" s="344"/>
      <c r="BV765" s="344"/>
      <c r="BW765" s="344"/>
      <c r="BX765" s="344"/>
      <c r="BY765" s="344"/>
      <c r="BZ765" s="344"/>
      <c r="CA765" s="344"/>
      <c r="CB765" s="344"/>
      <c r="CC765" s="344"/>
      <c r="CD765" s="344"/>
      <c r="CE765" s="344"/>
    </row>
    <row r="766" spans="1:83" ht="12.6" customHeight="1">
      <c r="A766" s="300" t="s">
        <v>1311</v>
      </c>
      <c r="B766" s="343">
        <v>0</v>
      </c>
      <c r="C766" s="345">
        <v>0</v>
      </c>
      <c r="D766" s="343">
        <v>0</v>
      </c>
      <c r="E766" s="343">
        <v>0</v>
      </c>
      <c r="F766" s="343">
        <v>0</v>
      </c>
      <c r="G766" s="343">
        <v>0</v>
      </c>
      <c r="H766" s="343">
        <v>0</v>
      </c>
      <c r="I766" s="343">
        <v>0</v>
      </c>
      <c r="J766" s="343">
        <v>0</v>
      </c>
      <c r="K766" s="343">
        <v>0</v>
      </c>
      <c r="L766" s="343">
        <v>0</v>
      </c>
      <c r="M766" s="343">
        <v>0</v>
      </c>
      <c r="N766" s="343">
        <v>0</v>
      </c>
      <c r="O766" s="343">
        <v>0</v>
      </c>
      <c r="P766" s="343">
        <v>0</v>
      </c>
      <c r="Q766" s="343">
        <v>0</v>
      </c>
      <c r="R766" s="343">
        <v>0</v>
      </c>
      <c r="S766" s="343">
        <v>0</v>
      </c>
      <c r="T766" s="345">
        <v>0</v>
      </c>
      <c r="U766" s="343"/>
      <c r="V766" s="344"/>
      <c r="W766" s="343"/>
      <c r="X766" s="343"/>
      <c r="Y766" s="343">
        <v>0</v>
      </c>
      <c r="Z766" s="344"/>
      <c r="AA766" s="344"/>
      <c r="AB766" s="344"/>
      <c r="AC766" s="344"/>
      <c r="AD766" s="344"/>
      <c r="AE766" s="344"/>
      <c r="AF766" s="344"/>
      <c r="AG766" s="344"/>
      <c r="AH766" s="344"/>
      <c r="AI766" s="344"/>
      <c r="AJ766" s="344"/>
      <c r="AK766" s="344"/>
      <c r="AL766" s="344"/>
      <c r="AM766" s="344"/>
      <c r="AN766" s="344"/>
      <c r="AO766" s="344"/>
      <c r="AP766" s="344"/>
      <c r="AQ766" s="344"/>
      <c r="AR766" s="344"/>
      <c r="AS766" s="344"/>
      <c r="AT766" s="344"/>
      <c r="AU766" s="344"/>
      <c r="AV766" s="344"/>
      <c r="AW766" s="344"/>
      <c r="AX766" s="344"/>
      <c r="AY766" s="344"/>
      <c r="AZ766" s="344"/>
      <c r="BA766" s="344"/>
      <c r="BB766" s="344"/>
      <c r="BC766" s="344"/>
      <c r="BD766" s="344"/>
      <c r="BE766" s="344"/>
      <c r="BF766" s="344"/>
      <c r="BG766" s="344"/>
      <c r="BH766" s="344"/>
      <c r="BI766" s="344"/>
      <c r="BJ766" s="344"/>
      <c r="BK766" s="344"/>
      <c r="BL766" s="344"/>
      <c r="BM766" s="344"/>
      <c r="BN766" s="344"/>
      <c r="BO766" s="344"/>
      <c r="BP766" s="344"/>
      <c r="BQ766" s="344"/>
      <c r="BR766" s="344"/>
      <c r="BS766" s="344"/>
      <c r="BT766" s="344"/>
      <c r="BU766" s="344"/>
      <c r="BV766" s="344"/>
      <c r="BW766" s="344"/>
      <c r="BX766" s="344"/>
      <c r="BY766" s="344"/>
      <c r="BZ766" s="344"/>
      <c r="CA766" s="344"/>
      <c r="CB766" s="344"/>
      <c r="CC766" s="344"/>
      <c r="CD766" s="344"/>
      <c r="CE766" s="344"/>
    </row>
    <row r="767" spans="1:83" ht="12.6" customHeight="1">
      <c r="A767" s="300" t="s">
        <v>1312</v>
      </c>
      <c r="B767" s="343">
        <v>14800</v>
      </c>
      <c r="C767" s="345">
        <v>34.700000000000003</v>
      </c>
      <c r="D767" s="343">
        <v>2865254</v>
      </c>
      <c r="E767" s="343">
        <v>816944</v>
      </c>
      <c r="F767" s="343">
        <v>18386</v>
      </c>
      <c r="G767" s="343">
        <v>169802</v>
      </c>
      <c r="H767" s="343">
        <v>28142</v>
      </c>
      <c r="I767" s="343">
        <v>457375</v>
      </c>
      <c r="J767" s="343">
        <v>116024</v>
      </c>
      <c r="K767" s="343">
        <v>6340</v>
      </c>
      <c r="L767" s="343">
        <v>50113</v>
      </c>
      <c r="M767" s="343">
        <v>0</v>
      </c>
      <c r="N767" s="343">
        <v>5416460</v>
      </c>
      <c r="O767" s="343">
        <v>299519</v>
      </c>
      <c r="P767" s="343">
        <v>4810</v>
      </c>
      <c r="Q767" s="343">
        <v>0</v>
      </c>
      <c r="R767" s="343">
        <v>4810</v>
      </c>
      <c r="S767" s="343">
        <v>1507</v>
      </c>
      <c r="T767" s="345">
        <v>0</v>
      </c>
      <c r="U767" s="343"/>
      <c r="V767" s="344"/>
      <c r="W767" s="343"/>
      <c r="X767" s="343"/>
      <c r="Y767" s="343">
        <v>916436</v>
      </c>
      <c r="Z767" s="344"/>
      <c r="AA767" s="344"/>
      <c r="AB767" s="344"/>
      <c r="AC767" s="344"/>
      <c r="AD767" s="344"/>
      <c r="AE767" s="344"/>
      <c r="AF767" s="344"/>
      <c r="AG767" s="344"/>
      <c r="AH767" s="344"/>
      <c r="AI767" s="344"/>
      <c r="AJ767" s="344"/>
      <c r="AK767" s="344"/>
      <c r="AL767" s="344"/>
      <c r="AM767" s="344"/>
      <c r="AN767" s="344"/>
      <c r="AO767" s="344"/>
      <c r="AP767" s="344"/>
      <c r="AQ767" s="344"/>
      <c r="AR767" s="344"/>
      <c r="AS767" s="344"/>
      <c r="AT767" s="344"/>
      <c r="AU767" s="344"/>
      <c r="AV767" s="344"/>
      <c r="AW767" s="344"/>
      <c r="AX767" s="344"/>
      <c r="AY767" s="344"/>
      <c r="AZ767" s="344"/>
      <c r="BA767" s="344"/>
      <c r="BB767" s="344"/>
      <c r="BC767" s="344"/>
      <c r="BD767" s="344"/>
      <c r="BE767" s="344"/>
      <c r="BF767" s="344"/>
      <c r="BG767" s="344"/>
      <c r="BH767" s="344"/>
      <c r="BI767" s="344"/>
      <c r="BJ767" s="344"/>
      <c r="BK767" s="344"/>
      <c r="BL767" s="344"/>
      <c r="BM767" s="344"/>
      <c r="BN767" s="344"/>
      <c r="BO767" s="344"/>
      <c r="BP767" s="344"/>
      <c r="BQ767" s="344"/>
      <c r="BR767" s="344"/>
      <c r="BS767" s="344"/>
      <c r="BT767" s="344"/>
      <c r="BU767" s="344"/>
      <c r="BV767" s="344"/>
      <c r="BW767" s="344"/>
      <c r="BX767" s="344"/>
      <c r="BY767" s="344"/>
      <c r="BZ767" s="344"/>
      <c r="CA767" s="344"/>
      <c r="CB767" s="344"/>
      <c r="CC767" s="344"/>
      <c r="CD767" s="344"/>
      <c r="CE767" s="344"/>
    </row>
    <row r="768" spans="1:83" ht="12.6" customHeight="1">
      <c r="A768" s="300" t="s">
        <v>1313</v>
      </c>
      <c r="B768" s="343">
        <v>0</v>
      </c>
      <c r="C768" s="345">
        <v>0</v>
      </c>
      <c r="D768" s="343">
        <v>0</v>
      </c>
      <c r="E768" s="343">
        <v>0</v>
      </c>
      <c r="F768" s="343">
        <v>2164</v>
      </c>
      <c r="G768" s="343">
        <v>0</v>
      </c>
      <c r="H768" s="343">
        <v>0</v>
      </c>
      <c r="I768" s="343">
        <v>0</v>
      </c>
      <c r="J768" s="343">
        <v>0</v>
      </c>
      <c r="K768" s="343">
        <v>0</v>
      </c>
      <c r="L768" s="343">
        <v>0</v>
      </c>
      <c r="M768" s="343">
        <v>0</v>
      </c>
      <c r="N768" s="343">
        <v>0</v>
      </c>
      <c r="O768" s="343">
        <v>0</v>
      </c>
      <c r="P768" s="343">
        <v>0</v>
      </c>
      <c r="Q768" s="343">
        <v>0</v>
      </c>
      <c r="R768" s="343">
        <v>0</v>
      </c>
      <c r="S768" s="343">
        <v>0</v>
      </c>
      <c r="T768" s="345">
        <v>0</v>
      </c>
      <c r="U768" s="343"/>
      <c r="V768" s="344"/>
      <c r="W768" s="343"/>
      <c r="X768" s="343"/>
      <c r="Y768" s="343">
        <v>191</v>
      </c>
      <c r="Z768" s="344"/>
      <c r="AA768" s="344"/>
      <c r="AB768" s="344"/>
      <c r="AC768" s="344"/>
      <c r="AD768" s="344"/>
      <c r="AE768" s="344"/>
      <c r="AF768" s="344"/>
      <c r="AG768" s="344"/>
      <c r="AH768" s="344"/>
      <c r="AI768" s="344"/>
      <c r="AJ768" s="344"/>
      <c r="AK768" s="344"/>
      <c r="AL768" s="344"/>
      <c r="AM768" s="344"/>
      <c r="AN768" s="344"/>
      <c r="AO768" s="344"/>
      <c r="AP768" s="344"/>
      <c r="AQ768" s="344"/>
      <c r="AR768" s="344"/>
      <c r="AS768" s="344"/>
      <c r="AT768" s="344"/>
      <c r="AU768" s="344"/>
      <c r="AV768" s="344"/>
      <c r="AW768" s="344"/>
      <c r="AX768" s="344"/>
      <c r="AY768" s="344"/>
      <c r="AZ768" s="344"/>
      <c r="BA768" s="344"/>
      <c r="BB768" s="344"/>
      <c r="BC768" s="344"/>
      <c r="BD768" s="344"/>
      <c r="BE768" s="344"/>
      <c r="BF768" s="344"/>
      <c r="BG768" s="344"/>
      <c r="BH768" s="344"/>
      <c r="BI768" s="344"/>
      <c r="BJ768" s="344"/>
      <c r="BK768" s="344"/>
      <c r="BL768" s="344"/>
      <c r="BM768" s="344"/>
      <c r="BN768" s="344"/>
      <c r="BO768" s="344"/>
      <c r="BP768" s="344"/>
      <c r="BQ768" s="344"/>
      <c r="BR768" s="344"/>
      <c r="BS768" s="344"/>
      <c r="BT768" s="344"/>
      <c r="BU768" s="344"/>
      <c r="BV768" s="344"/>
      <c r="BW768" s="344"/>
      <c r="BX768" s="344"/>
      <c r="BY768" s="344"/>
      <c r="BZ768" s="344"/>
      <c r="CA768" s="344"/>
      <c r="CB768" s="344"/>
      <c r="CC768" s="344"/>
      <c r="CD768" s="344"/>
      <c r="CE768" s="344"/>
    </row>
    <row r="769" spans="1:83" ht="12.6" customHeight="1">
      <c r="A769" s="300" t="s">
        <v>1314</v>
      </c>
      <c r="B769" s="343">
        <v>0</v>
      </c>
      <c r="C769" s="345">
        <v>0.26</v>
      </c>
      <c r="D769" s="343">
        <v>14435</v>
      </c>
      <c r="E769" s="343">
        <v>4116</v>
      </c>
      <c r="F769" s="343">
        <v>0</v>
      </c>
      <c r="G769" s="343">
        <v>0</v>
      </c>
      <c r="H769" s="343">
        <v>0</v>
      </c>
      <c r="I769" s="343">
        <v>0</v>
      </c>
      <c r="J769" s="343">
        <v>0</v>
      </c>
      <c r="K769" s="343">
        <v>0</v>
      </c>
      <c r="L769" s="343">
        <v>0</v>
      </c>
      <c r="M769" s="343">
        <v>0</v>
      </c>
      <c r="N769" s="343">
        <v>0</v>
      </c>
      <c r="O769" s="343">
        <v>0</v>
      </c>
      <c r="P769" s="343">
        <v>0</v>
      </c>
      <c r="Q769" s="343">
        <v>0</v>
      </c>
      <c r="R769" s="343">
        <v>0</v>
      </c>
      <c r="S769" s="343">
        <v>0</v>
      </c>
      <c r="T769" s="345">
        <v>0</v>
      </c>
      <c r="U769" s="343"/>
      <c r="V769" s="344"/>
      <c r="W769" s="343"/>
      <c r="X769" s="343"/>
      <c r="Y769" s="343">
        <v>2029</v>
      </c>
      <c r="Z769" s="344"/>
      <c r="AA769" s="344"/>
      <c r="AB769" s="344"/>
      <c r="AC769" s="344"/>
      <c r="AD769" s="344"/>
      <c r="AE769" s="344"/>
      <c r="AF769" s="344"/>
      <c r="AG769" s="344"/>
      <c r="AH769" s="344"/>
      <c r="AI769" s="344"/>
      <c r="AJ769" s="344"/>
      <c r="AK769" s="344"/>
      <c r="AL769" s="344"/>
      <c r="AM769" s="344"/>
      <c r="AN769" s="344"/>
      <c r="AO769" s="344"/>
      <c r="AP769" s="344"/>
      <c r="AQ769" s="344"/>
      <c r="AR769" s="344"/>
      <c r="AS769" s="344"/>
      <c r="AT769" s="344"/>
      <c r="AU769" s="344"/>
      <c r="AV769" s="344"/>
      <c r="AW769" s="344"/>
      <c r="AX769" s="344"/>
      <c r="AY769" s="344"/>
      <c r="AZ769" s="344"/>
      <c r="BA769" s="344"/>
      <c r="BB769" s="344"/>
      <c r="BC769" s="344"/>
      <c r="BD769" s="344"/>
      <c r="BE769" s="344"/>
      <c r="BF769" s="344"/>
      <c r="BG769" s="344"/>
      <c r="BH769" s="344"/>
      <c r="BI769" s="344"/>
      <c r="BJ769" s="344"/>
      <c r="BK769" s="344"/>
      <c r="BL769" s="344"/>
      <c r="BM769" s="344"/>
      <c r="BN769" s="344"/>
      <c r="BO769" s="344"/>
      <c r="BP769" s="344"/>
      <c r="BQ769" s="344"/>
      <c r="BR769" s="344"/>
      <c r="BS769" s="344"/>
      <c r="BT769" s="344"/>
      <c r="BU769" s="344"/>
      <c r="BV769" s="344"/>
      <c r="BW769" s="344"/>
      <c r="BX769" s="344"/>
      <c r="BY769" s="344"/>
      <c r="BZ769" s="344"/>
      <c r="CA769" s="344"/>
      <c r="CB769" s="344"/>
      <c r="CC769" s="344"/>
      <c r="CD769" s="344"/>
      <c r="CE769" s="344"/>
    </row>
    <row r="770" spans="1:83" ht="12.6" customHeight="1">
      <c r="A770" s="300" t="s">
        <v>1315</v>
      </c>
      <c r="B770" s="343">
        <v>0</v>
      </c>
      <c r="C770" s="345">
        <v>0</v>
      </c>
      <c r="D770" s="343">
        <v>0</v>
      </c>
      <c r="E770" s="343">
        <v>0</v>
      </c>
      <c r="F770" s="343">
        <v>0</v>
      </c>
      <c r="G770" s="343">
        <v>0</v>
      </c>
      <c r="H770" s="343">
        <v>0</v>
      </c>
      <c r="I770" s="343">
        <v>0</v>
      </c>
      <c r="J770" s="343">
        <v>0</v>
      </c>
      <c r="K770" s="343">
        <v>0</v>
      </c>
      <c r="L770" s="343">
        <v>0</v>
      </c>
      <c r="M770" s="343">
        <v>0</v>
      </c>
      <c r="N770" s="343">
        <v>0</v>
      </c>
      <c r="O770" s="343">
        <v>0</v>
      </c>
      <c r="P770" s="343">
        <v>0</v>
      </c>
      <c r="Q770" s="343">
        <v>0</v>
      </c>
      <c r="R770" s="343">
        <v>0</v>
      </c>
      <c r="S770" s="343">
        <v>0</v>
      </c>
      <c r="T770" s="345">
        <v>0</v>
      </c>
      <c r="U770" s="343"/>
      <c r="V770" s="344"/>
      <c r="W770" s="343"/>
      <c r="X770" s="343"/>
      <c r="Y770" s="343">
        <v>0</v>
      </c>
      <c r="Z770" s="344"/>
      <c r="AA770" s="344"/>
      <c r="AB770" s="344"/>
      <c r="AC770" s="344"/>
      <c r="AD770" s="344"/>
      <c r="AE770" s="344"/>
      <c r="AF770" s="344"/>
      <c r="AG770" s="344"/>
      <c r="AH770" s="344"/>
      <c r="AI770" s="344"/>
      <c r="AJ770" s="344"/>
      <c r="AK770" s="344"/>
      <c r="AL770" s="344"/>
      <c r="AM770" s="344"/>
      <c r="AN770" s="344"/>
      <c r="AO770" s="344"/>
      <c r="AP770" s="344"/>
      <c r="AQ770" s="344"/>
      <c r="AR770" s="344"/>
      <c r="AS770" s="344"/>
      <c r="AT770" s="344"/>
      <c r="AU770" s="344"/>
      <c r="AV770" s="344"/>
      <c r="AW770" s="344"/>
      <c r="AX770" s="344"/>
      <c r="AY770" s="344"/>
      <c r="AZ770" s="344"/>
      <c r="BA770" s="344"/>
      <c r="BB770" s="344"/>
      <c r="BC770" s="344"/>
      <c r="BD770" s="344"/>
      <c r="BE770" s="344"/>
      <c r="BF770" s="344"/>
      <c r="BG770" s="344"/>
      <c r="BH770" s="344"/>
      <c r="BI770" s="344"/>
      <c r="BJ770" s="344"/>
      <c r="BK770" s="344"/>
      <c r="BL770" s="344"/>
      <c r="BM770" s="344"/>
      <c r="BN770" s="344"/>
      <c r="BO770" s="344"/>
      <c r="BP770" s="344"/>
      <c r="BQ770" s="344"/>
      <c r="BR770" s="344"/>
      <c r="BS770" s="344"/>
      <c r="BT770" s="344"/>
      <c r="BU770" s="344"/>
      <c r="BV770" s="344"/>
      <c r="BW770" s="344"/>
      <c r="BX770" s="344"/>
      <c r="BY770" s="344"/>
      <c r="BZ770" s="344"/>
      <c r="CA770" s="344"/>
      <c r="CB770" s="344"/>
      <c r="CC770" s="344"/>
      <c r="CD770" s="344"/>
      <c r="CE770" s="344"/>
    </row>
    <row r="771" spans="1:83" ht="12.6" customHeight="1">
      <c r="A771" s="300" t="s">
        <v>1316</v>
      </c>
      <c r="B771" s="343">
        <v>0</v>
      </c>
      <c r="C771" s="345">
        <v>0</v>
      </c>
      <c r="D771" s="343">
        <v>0</v>
      </c>
      <c r="E771" s="343">
        <v>0</v>
      </c>
      <c r="F771" s="343">
        <v>0</v>
      </c>
      <c r="G771" s="343">
        <v>0</v>
      </c>
      <c r="H771" s="343">
        <v>0</v>
      </c>
      <c r="I771" s="343">
        <v>0</v>
      </c>
      <c r="J771" s="343">
        <v>0</v>
      </c>
      <c r="K771" s="343">
        <v>0</v>
      </c>
      <c r="L771" s="343">
        <v>0</v>
      </c>
      <c r="M771" s="343">
        <v>0</v>
      </c>
      <c r="N771" s="343">
        <v>0</v>
      </c>
      <c r="O771" s="343">
        <v>0</v>
      </c>
      <c r="P771" s="343">
        <v>0</v>
      </c>
      <c r="Q771" s="343">
        <v>0</v>
      </c>
      <c r="R771" s="343">
        <v>0</v>
      </c>
      <c r="S771" s="343">
        <v>0</v>
      </c>
      <c r="T771" s="345">
        <v>0</v>
      </c>
      <c r="U771" s="343"/>
      <c r="V771" s="344"/>
      <c r="W771" s="343"/>
      <c r="X771" s="343"/>
      <c r="Y771" s="343">
        <v>0</v>
      </c>
      <c r="Z771" s="344"/>
      <c r="AA771" s="344"/>
      <c r="AB771" s="344"/>
      <c r="AC771" s="344"/>
      <c r="AD771" s="344"/>
      <c r="AE771" s="344"/>
      <c r="AF771" s="344"/>
      <c r="AG771" s="344"/>
      <c r="AH771" s="344"/>
      <c r="AI771" s="344"/>
      <c r="AJ771" s="344"/>
      <c r="AK771" s="344"/>
      <c r="AL771" s="344"/>
      <c r="AM771" s="344"/>
      <c r="AN771" s="344"/>
      <c r="AO771" s="344"/>
      <c r="AP771" s="344"/>
      <c r="AQ771" s="344"/>
      <c r="AR771" s="344"/>
      <c r="AS771" s="344"/>
      <c r="AT771" s="344"/>
      <c r="AU771" s="344"/>
      <c r="AV771" s="344"/>
      <c r="AW771" s="344"/>
      <c r="AX771" s="344"/>
      <c r="AY771" s="344"/>
      <c r="AZ771" s="344"/>
      <c r="BA771" s="344"/>
      <c r="BB771" s="344"/>
      <c r="BC771" s="344"/>
      <c r="BD771" s="344"/>
      <c r="BE771" s="344"/>
      <c r="BF771" s="344"/>
      <c r="BG771" s="344"/>
      <c r="BH771" s="344"/>
      <c r="BI771" s="344"/>
      <c r="BJ771" s="344"/>
      <c r="BK771" s="344"/>
      <c r="BL771" s="344"/>
      <c r="BM771" s="344"/>
      <c r="BN771" s="344"/>
      <c r="BO771" s="344"/>
      <c r="BP771" s="344"/>
      <c r="BQ771" s="344"/>
      <c r="BR771" s="344"/>
      <c r="BS771" s="344"/>
      <c r="BT771" s="344"/>
      <c r="BU771" s="344"/>
      <c r="BV771" s="344"/>
      <c r="BW771" s="344"/>
      <c r="BX771" s="344"/>
      <c r="BY771" s="344"/>
      <c r="BZ771" s="344"/>
      <c r="CA771" s="344"/>
      <c r="CB771" s="344"/>
      <c r="CC771" s="344"/>
      <c r="CD771" s="344"/>
      <c r="CE771" s="344"/>
    </row>
    <row r="772" spans="1:83" ht="12.6" customHeight="1">
      <c r="A772" s="300" t="s">
        <v>1317</v>
      </c>
      <c r="B772" s="343">
        <v>0</v>
      </c>
      <c r="C772" s="345">
        <v>0</v>
      </c>
      <c r="D772" s="343">
        <v>0</v>
      </c>
      <c r="E772" s="343">
        <v>0</v>
      </c>
      <c r="F772" s="343">
        <v>0</v>
      </c>
      <c r="G772" s="343">
        <v>0</v>
      </c>
      <c r="H772" s="343">
        <v>0</v>
      </c>
      <c r="I772" s="343">
        <v>0</v>
      </c>
      <c r="J772" s="343">
        <v>0</v>
      </c>
      <c r="K772" s="343">
        <v>0</v>
      </c>
      <c r="L772" s="343">
        <v>0</v>
      </c>
      <c r="M772" s="343">
        <v>0</v>
      </c>
      <c r="N772" s="343">
        <v>0</v>
      </c>
      <c r="O772" s="343">
        <v>0</v>
      </c>
      <c r="P772" s="343">
        <v>0</v>
      </c>
      <c r="Q772" s="343">
        <v>0</v>
      </c>
      <c r="R772" s="343">
        <v>0</v>
      </c>
      <c r="S772" s="343">
        <v>0</v>
      </c>
      <c r="T772" s="345">
        <v>0</v>
      </c>
      <c r="U772" s="343"/>
      <c r="V772" s="344"/>
      <c r="W772" s="343"/>
      <c r="X772" s="343"/>
      <c r="Y772" s="343">
        <v>0</v>
      </c>
      <c r="Z772" s="344"/>
      <c r="AA772" s="344"/>
      <c r="AB772" s="344"/>
      <c r="AC772" s="344"/>
      <c r="AD772" s="344"/>
      <c r="AE772" s="344"/>
      <c r="AF772" s="344"/>
      <c r="AG772" s="344"/>
      <c r="AH772" s="344"/>
      <c r="AI772" s="344"/>
      <c r="AJ772" s="344"/>
      <c r="AK772" s="344"/>
      <c r="AL772" s="344"/>
      <c r="AM772" s="344"/>
      <c r="AN772" s="344"/>
      <c r="AO772" s="344"/>
      <c r="AP772" s="344"/>
      <c r="AQ772" s="344"/>
      <c r="AR772" s="344"/>
      <c r="AS772" s="344"/>
      <c r="AT772" s="344"/>
      <c r="AU772" s="344"/>
      <c r="AV772" s="344"/>
      <c r="AW772" s="344"/>
      <c r="AX772" s="344"/>
      <c r="AY772" s="344"/>
      <c r="AZ772" s="344"/>
      <c r="BA772" s="344"/>
      <c r="BB772" s="344"/>
      <c r="BC772" s="344"/>
      <c r="BD772" s="344"/>
      <c r="BE772" s="344"/>
      <c r="BF772" s="344"/>
      <c r="BG772" s="344"/>
      <c r="BH772" s="344"/>
      <c r="BI772" s="344"/>
      <c r="BJ772" s="344"/>
      <c r="BK772" s="344"/>
      <c r="BL772" s="344"/>
      <c r="BM772" s="344"/>
      <c r="BN772" s="344"/>
      <c r="BO772" s="344"/>
      <c r="BP772" s="344"/>
      <c r="BQ772" s="344"/>
      <c r="BR772" s="344"/>
      <c r="BS772" s="344"/>
      <c r="BT772" s="344"/>
      <c r="BU772" s="344"/>
      <c r="BV772" s="344"/>
      <c r="BW772" s="344"/>
      <c r="BX772" s="344"/>
      <c r="BY772" s="344"/>
      <c r="BZ772" s="344"/>
      <c r="CA772" s="344"/>
      <c r="CB772" s="344"/>
      <c r="CC772" s="344"/>
      <c r="CD772" s="344"/>
      <c r="CE772" s="344"/>
    </row>
    <row r="773" spans="1:83" ht="12.6" customHeight="1">
      <c r="A773" s="300" t="s">
        <v>1318</v>
      </c>
      <c r="B773" s="343">
        <v>0</v>
      </c>
      <c r="C773" s="345">
        <v>0</v>
      </c>
      <c r="D773" s="343">
        <v>0</v>
      </c>
      <c r="E773" s="343">
        <v>0</v>
      </c>
      <c r="F773" s="343">
        <v>0</v>
      </c>
      <c r="G773" s="343">
        <v>0</v>
      </c>
      <c r="H773" s="343">
        <v>0</v>
      </c>
      <c r="I773" s="343">
        <v>0</v>
      </c>
      <c r="J773" s="343">
        <v>0</v>
      </c>
      <c r="K773" s="343">
        <v>0</v>
      </c>
      <c r="L773" s="343">
        <v>0</v>
      </c>
      <c r="M773" s="343">
        <v>0</v>
      </c>
      <c r="N773" s="343">
        <v>0</v>
      </c>
      <c r="O773" s="343">
        <v>0</v>
      </c>
      <c r="P773" s="343">
        <v>0</v>
      </c>
      <c r="Q773" s="343">
        <v>0</v>
      </c>
      <c r="R773" s="343">
        <v>0</v>
      </c>
      <c r="S773" s="343">
        <v>0</v>
      </c>
      <c r="T773" s="345">
        <v>0</v>
      </c>
      <c r="U773" s="343"/>
      <c r="V773" s="344"/>
      <c r="W773" s="343"/>
      <c r="X773" s="343"/>
      <c r="Y773" s="343">
        <v>0</v>
      </c>
      <c r="Z773" s="344"/>
      <c r="AA773" s="344"/>
      <c r="AB773" s="344"/>
      <c r="AC773" s="344"/>
      <c r="AD773" s="344"/>
      <c r="AE773" s="344"/>
      <c r="AF773" s="344"/>
      <c r="AG773" s="344"/>
      <c r="AH773" s="344"/>
      <c r="AI773" s="344"/>
      <c r="AJ773" s="344"/>
      <c r="AK773" s="344"/>
      <c r="AL773" s="344"/>
      <c r="AM773" s="344"/>
      <c r="AN773" s="344"/>
      <c r="AO773" s="344"/>
      <c r="AP773" s="344"/>
      <c r="AQ773" s="344"/>
      <c r="AR773" s="344"/>
      <c r="AS773" s="344"/>
      <c r="AT773" s="344"/>
      <c r="AU773" s="344"/>
      <c r="AV773" s="344"/>
      <c r="AW773" s="344"/>
      <c r="AX773" s="344"/>
      <c r="AY773" s="344"/>
      <c r="AZ773" s="344"/>
      <c r="BA773" s="344"/>
      <c r="BB773" s="344"/>
      <c r="BC773" s="344"/>
      <c r="BD773" s="344"/>
      <c r="BE773" s="344"/>
      <c r="BF773" s="344"/>
      <c r="BG773" s="344"/>
      <c r="BH773" s="344"/>
      <c r="BI773" s="344"/>
      <c r="BJ773" s="344"/>
      <c r="BK773" s="344"/>
      <c r="BL773" s="344"/>
      <c r="BM773" s="344"/>
      <c r="BN773" s="344"/>
      <c r="BO773" s="344"/>
      <c r="BP773" s="344"/>
      <c r="BQ773" s="344"/>
      <c r="BR773" s="344"/>
      <c r="BS773" s="344"/>
      <c r="BT773" s="344"/>
      <c r="BU773" s="344"/>
      <c r="BV773" s="344"/>
      <c r="BW773" s="344"/>
      <c r="BX773" s="344"/>
      <c r="BY773" s="344"/>
      <c r="BZ773" s="344"/>
      <c r="CA773" s="344"/>
      <c r="CB773" s="344"/>
      <c r="CC773" s="344"/>
      <c r="CD773" s="344"/>
      <c r="CE773" s="344"/>
    </row>
    <row r="774" spans="1:83" ht="12.6" customHeight="1">
      <c r="A774" s="300" t="s">
        <v>1319</v>
      </c>
      <c r="B774" s="343">
        <v>0</v>
      </c>
      <c r="C774" s="345">
        <v>0</v>
      </c>
      <c r="D774" s="343">
        <v>0</v>
      </c>
      <c r="E774" s="343">
        <v>0</v>
      </c>
      <c r="F774" s="343">
        <v>0</v>
      </c>
      <c r="G774" s="343">
        <v>0</v>
      </c>
      <c r="H774" s="343">
        <v>0</v>
      </c>
      <c r="I774" s="343">
        <v>0</v>
      </c>
      <c r="J774" s="343">
        <v>0</v>
      </c>
      <c r="K774" s="343">
        <v>0</v>
      </c>
      <c r="L774" s="343">
        <v>0</v>
      </c>
      <c r="M774" s="343">
        <v>0</v>
      </c>
      <c r="N774" s="343">
        <v>0</v>
      </c>
      <c r="O774" s="343">
        <v>0</v>
      </c>
      <c r="P774" s="343">
        <v>0</v>
      </c>
      <c r="Q774" s="343">
        <v>0</v>
      </c>
      <c r="R774" s="343">
        <v>0</v>
      </c>
      <c r="S774" s="343">
        <v>0</v>
      </c>
      <c r="T774" s="345">
        <v>0</v>
      </c>
      <c r="U774" s="343"/>
      <c r="V774" s="344"/>
      <c r="W774" s="343"/>
      <c r="X774" s="343"/>
      <c r="Y774" s="343">
        <v>0</v>
      </c>
      <c r="Z774" s="344"/>
      <c r="AA774" s="344"/>
      <c r="AB774" s="344"/>
      <c r="AC774" s="344"/>
      <c r="AD774" s="344"/>
      <c r="AE774" s="344"/>
      <c r="AF774" s="344"/>
      <c r="AG774" s="344"/>
      <c r="AH774" s="344"/>
      <c r="AI774" s="344"/>
      <c r="AJ774" s="344"/>
      <c r="AK774" s="344"/>
      <c r="AL774" s="344"/>
      <c r="AM774" s="344"/>
      <c r="AN774" s="344"/>
      <c r="AO774" s="344"/>
      <c r="AP774" s="344"/>
      <c r="AQ774" s="344"/>
      <c r="AR774" s="344"/>
      <c r="AS774" s="344"/>
      <c r="AT774" s="344"/>
      <c r="AU774" s="344"/>
      <c r="AV774" s="344"/>
      <c r="AW774" s="344"/>
      <c r="AX774" s="344"/>
      <c r="AY774" s="344"/>
      <c r="AZ774" s="344"/>
      <c r="BA774" s="344"/>
      <c r="BB774" s="344"/>
      <c r="BC774" s="344"/>
      <c r="BD774" s="344"/>
      <c r="BE774" s="344"/>
      <c r="BF774" s="344"/>
      <c r="BG774" s="344"/>
      <c r="BH774" s="344"/>
      <c r="BI774" s="344"/>
      <c r="BJ774" s="344"/>
      <c r="BK774" s="344"/>
      <c r="BL774" s="344"/>
      <c r="BM774" s="344"/>
      <c r="BN774" s="344"/>
      <c r="BO774" s="344"/>
      <c r="BP774" s="344"/>
      <c r="BQ774" s="344"/>
      <c r="BR774" s="344"/>
      <c r="BS774" s="344"/>
      <c r="BT774" s="344"/>
      <c r="BU774" s="344"/>
      <c r="BV774" s="344"/>
      <c r="BW774" s="344"/>
      <c r="BX774" s="344"/>
      <c r="BY774" s="344"/>
      <c r="BZ774" s="344"/>
      <c r="CA774" s="344"/>
      <c r="CB774" s="344"/>
      <c r="CC774" s="344"/>
      <c r="CD774" s="344"/>
      <c r="CE774" s="344"/>
    </row>
    <row r="775" spans="1:83" ht="12.6" customHeight="1">
      <c r="A775" s="300" t="s">
        <v>1320</v>
      </c>
      <c r="B775" s="343">
        <v>0</v>
      </c>
      <c r="C775" s="345">
        <v>0</v>
      </c>
      <c r="D775" s="343">
        <v>0</v>
      </c>
      <c r="E775" s="343">
        <v>0</v>
      </c>
      <c r="F775" s="343">
        <v>0</v>
      </c>
      <c r="G775" s="343">
        <v>0</v>
      </c>
      <c r="H775" s="343">
        <v>0</v>
      </c>
      <c r="I775" s="343">
        <v>0</v>
      </c>
      <c r="J775" s="343">
        <v>0</v>
      </c>
      <c r="K775" s="343">
        <v>0</v>
      </c>
      <c r="L775" s="343">
        <v>0</v>
      </c>
      <c r="M775" s="343">
        <v>0</v>
      </c>
      <c r="N775" s="343">
        <v>0</v>
      </c>
      <c r="O775" s="343">
        <v>0</v>
      </c>
      <c r="P775" s="343">
        <v>0</v>
      </c>
      <c r="Q775" s="343">
        <v>0</v>
      </c>
      <c r="R775" s="343">
        <v>0</v>
      </c>
      <c r="S775" s="343">
        <v>0</v>
      </c>
      <c r="T775" s="345">
        <v>0</v>
      </c>
      <c r="U775" s="343"/>
      <c r="V775" s="344"/>
      <c r="W775" s="343"/>
      <c r="X775" s="343"/>
      <c r="Y775" s="343">
        <v>0</v>
      </c>
      <c r="Z775" s="344"/>
      <c r="AA775" s="344"/>
      <c r="AB775" s="344"/>
      <c r="AC775" s="344"/>
      <c r="AD775" s="344"/>
      <c r="AE775" s="344"/>
      <c r="AF775" s="344"/>
      <c r="AG775" s="344"/>
      <c r="AH775" s="344"/>
      <c r="AI775" s="344"/>
      <c r="AJ775" s="344"/>
      <c r="AK775" s="344"/>
      <c r="AL775" s="344"/>
      <c r="AM775" s="344"/>
      <c r="AN775" s="344"/>
      <c r="AO775" s="344"/>
      <c r="AP775" s="344"/>
      <c r="AQ775" s="344"/>
      <c r="AR775" s="344"/>
      <c r="AS775" s="344"/>
      <c r="AT775" s="344"/>
      <c r="AU775" s="344"/>
      <c r="AV775" s="344"/>
      <c r="AW775" s="344"/>
      <c r="AX775" s="344"/>
      <c r="AY775" s="344"/>
      <c r="AZ775" s="344"/>
      <c r="BA775" s="344"/>
      <c r="BB775" s="344"/>
      <c r="BC775" s="344"/>
      <c r="BD775" s="344"/>
      <c r="BE775" s="344"/>
      <c r="BF775" s="344"/>
      <c r="BG775" s="344"/>
      <c r="BH775" s="344"/>
      <c r="BI775" s="344"/>
      <c r="BJ775" s="344"/>
      <c r="BK775" s="344"/>
      <c r="BL775" s="344"/>
      <c r="BM775" s="344"/>
      <c r="BN775" s="344"/>
      <c r="BO775" s="344"/>
      <c r="BP775" s="344"/>
      <c r="BQ775" s="344"/>
      <c r="BR775" s="344"/>
      <c r="BS775" s="344"/>
      <c r="BT775" s="344"/>
      <c r="BU775" s="344"/>
      <c r="BV775" s="344"/>
      <c r="BW775" s="344"/>
      <c r="BX775" s="344"/>
      <c r="BY775" s="344"/>
      <c r="BZ775" s="344"/>
      <c r="CA775" s="344"/>
      <c r="CB775" s="344"/>
      <c r="CC775" s="344"/>
      <c r="CD775" s="344"/>
      <c r="CE775" s="344"/>
    </row>
    <row r="776" spans="1:83" ht="12.6" customHeight="1">
      <c r="A776" s="300" t="s">
        <v>1321</v>
      </c>
      <c r="B776" s="343">
        <v>0</v>
      </c>
      <c r="C776" s="345">
        <v>0</v>
      </c>
      <c r="D776" s="343">
        <v>0</v>
      </c>
      <c r="E776" s="343">
        <v>0</v>
      </c>
      <c r="F776" s="343">
        <v>0</v>
      </c>
      <c r="G776" s="343">
        <v>0</v>
      </c>
      <c r="H776" s="343">
        <v>0</v>
      </c>
      <c r="I776" s="343">
        <v>0</v>
      </c>
      <c r="J776" s="343">
        <v>0</v>
      </c>
      <c r="K776" s="343">
        <v>0</v>
      </c>
      <c r="L776" s="343">
        <v>0</v>
      </c>
      <c r="M776" s="343">
        <v>0</v>
      </c>
      <c r="N776" s="343">
        <v>0</v>
      </c>
      <c r="O776" s="343">
        <v>0</v>
      </c>
      <c r="P776" s="343">
        <v>0</v>
      </c>
      <c r="Q776" s="343">
        <v>0</v>
      </c>
      <c r="R776" s="343">
        <v>0</v>
      </c>
      <c r="S776" s="343">
        <v>0</v>
      </c>
      <c r="T776" s="345">
        <v>0</v>
      </c>
      <c r="U776" s="343"/>
      <c r="V776" s="344"/>
      <c r="W776" s="343"/>
      <c r="X776" s="343"/>
      <c r="Y776" s="343">
        <v>0</v>
      </c>
      <c r="Z776" s="344"/>
      <c r="AA776" s="344"/>
      <c r="AB776" s="344"/>
      <c r="AC776" s="344"/>
      <c r="AD776" s="344"/>
      <c r="AE776" s="344"/>
      <c r="AF776" s="344"/>
      <c r="AG776" s="344"/>
      <c r="AH776" s="344"/>
      <c r="AI776" s="344"/>
      <c r="AJ776" s="344"/>
      <c r="AK776" s="344"/>
      <c r="AL776" s="344"/>
      <c r="AM776" s="344"/>
      <c r="AN776" s="344"/>
      <c r="AO776" s="344"/>
      <c r="AP776" s="344"/>
      <c r="AQ776" s="344"/>
      <c r="AR776" s="344"/>
      <c r="AS776" s="344"/>
      <c r="AT776" s="344"/>
      <c r="AU776" s="344"/>
      <c r="AV776" s="344"/>
      <c r="AW776" s="344"/>
      <c r="AX776" s="344"/>
      <c r="AY776" s="344"/>
      <c r="AZ776" s="344"/>
      <c r="BA776" s="344"/>
      <c r="BB776" s="344"/>
      <c r="BC776" s="344"/>
      <c r="BD776" s="344"/>
      <c r="BE776" s="344"/>
      <c r="BF776" s="344"/>
      <c r="BG776" s="344"/>
      <c r="BH776" s="344"/>
      <c r="BI776" s="344"/>
      <c r="BJ776" s="344"/>
      <c r="BK776" s="344"/>
      <c r="BL776" s="344"/>
      <c r="BM776" s="344"/>
      <c r="BN776" s="344"/>
      <c r="BO776" s="344"/>
      <c r="BP776" s="344"/>
      <c r="BQ776" s="344"/>
      <c r="BR776" s="344"/>
      <c r="BS776" s="344"/>
      <c r="BT776" s="344"/>
      <c r="BU776" s="344"/>
      <c r="BV776" s="344"/>
      <c r="BW776" s="344"/>
      <c r="BX776" s="344"/>
      <c r="BY776" s="344"/>
      <c r="BZ776" s="344"/>
      <c r="CA776" s="344"/>
      <c r="CB776" s="344"/>
      <c r="CC776" s="344"/>
      <c r="CD776" s="344"/>
      <c r="CE776" s="344"/>
    </row>
    <row r="777" spans="1:83" ht="12.6" customHeight="1">
      <c r="A777" s="300" t="s">
        <v>1322</v>
      </c>
      <c r="B777" s="343">
        <v>0</v>
      </c>
      <c r="C777" s="345">
        <v>0</v>
      </c>
      <c r="D777" s="343">
        <v>0</v>
      </c>
      <c r="E777" s="343">
        <v>0</v>
      </c>
      <c r="F777" s="343">
        <v>0</v>
      </c>
      <c r="G777" s="343">
        <v>0</v>
      </c>
      <c r="H777" s="343">
        <v>0</v>
      </c>
      <c r="I777" s="343">
        <v>0</v>
      </c>
      <c r="J777" s="343">
        <v>0</v>
      </c>
      <c r="K777" s="343">
        <v>0</v>
      </c>
      <c r="L777" s="343">
        <v>0</v>
      </c>
      <c r="M777" s="343">
        <v>0</v>
      </c>
      <c r="N777" s="343">
        <v>0</v>
      </c>
      <c r="O777" s="343">
        <v>0</v>
      </c>
      <c r="P777" s="343">
        <v>0</v>
      </c>
      <c r="Q777" s="343">
        <v>0</v>
      </c>
      <c r="R777" s="343">
        <v>0</v>
      </c>
      <c r="S777" s="343">
        <v>0</v>
      </c>
      <c r="T777" s="345">
        <v>0</v>
      </c>
      <c r="U777" s="343"/>
      <c r="V777" s="344"/>
      <c r="W777" s="343"/>
      <c r="X777" s="343"/>
      <c r="Y777" s="343">
        <v>0</v>
      </c>
      <c r="Z777" s="344"/>
      <c r="AA777" s="344"/>
      <c r="AB777" s="344"/>
      <c r="AC777" s="344"/>
      <c r="AD777" s="344"/>
      <c r="AE777" s="344"/>
      <c r="AF777" s="344"/>
      <c r="AG777" s="344"/>
      <c r="AH777" s="344"/>
      <c r="AI777" s="344"/>
      <c r="AJ777" s="344"/>
      <c r="AK777" s="344"/>
      <c r="AL777" s="344"/>
      <c r="AM777" s="344"/>
      <c r="AN777" s="344"/>
      <c r="AO777" s="344"/>
      <c r="AP777" s="344"/>
      <c r="AQ777" s="344"/>
      <c r="AR777" s="344"/>
      <c r="AS777" s="344"/>
      <c r="AT777" s="344"/>
      <c r="AU777" s="344"/>
      <c r="AV777" s="344"/>
      <c r="AW777" s="344"/>
      <c r="AX777" s="344"/>
      <c r="AY777" s="344"/>
      <c r="AZ777" s="344"/>
      <c r="BA777" s="344"/>
      <c r="BB777" s="344"/>
      <c r="BC777" s="344"/>
      <c r="BD777" s="344"/>
      <c r="BE777" s="344"/>
      <c r="BF777" s="344"/>
      <c r="BG777" s="344"/>
      <c r="BH777" s="344"/>
      <c r="BI777" s="344"/>
      <c r="BJ777" s="344"/>
      <c r="BK777" s="344"/>
      <c r="BL777" s="344"/>
      <c r="BM777" s="344"/>
      <c r="BN777" s="344"/>
      <c r="BO777" s="344"/>
      <c r="BP777" s="344"/>
      <c r="BQ777" s="344"/>
      <c r="BR777" s="344"/>
      <c r="BS777" s="344"/>
      <c r="BT777" s="344"/>
      <c r="BU777" s="344"/>
      <c r="BV777" s="344"/>
      <c r="BW777" s="344"/>
      <c r="BX777" s="344"/>
      <c r="BY777" s="344"/>
      <c r="BZ777" s="344"/>
      <c r="CA777" s="344"/>
      <c r="CB777" s="344"/>
      <c r="CC777" s="344"/>
      <c r="CD777" s="344"/>
      <c r="CE777" s="344"/>
    </row>
    <row r="778" spans="1:83" ht="12.6" customHeight="1">
      <c r="A778" s="300" t="s">
        <v>1323</v>
      </c>
      <c r="B778" s="343">
        <v>0</v>
      </c>
      <c r="C778" s="345">
        <v>0</v>
      </c>
      <c r="D778" s="343">
        <v>0</v>
      </c>
      <c r="E778" s="343">
        <v>0</v>
      </c>
      <c r="F778" s="343">
        <v>0</v>
      </c>
      <c r="G778" s="343">
        <v>0</v>
      </c>
      <c r="H778" s="343">
        <v>0</v>
      </c>
      <c r="I778" s="343">
        <v>0</v>
      </c>
      <c r="J778" s="343">
        <v>0</v>
      </c>
      <c r="K778" s="343">
        <v>0</v>
      </c>
      <c r="L778" s="343">
        <v>0</v>
      </c>
      <c r="M778" s="343">
        <v>0</v>
      </c>
      <c r="N778" s="343">
        <v>0</v>
      </c>
      <c r="O778" s="343">
        <v>0</v>
      </c>
      <c r="P778" s="343">
        <v>0</v>
      </c>
      <c r="Q778" s="343">
        <v>0</v>
      </c>
      <c r="R778" s="343">
        <v>0</v>
      </c>
      <c r="S778" s="343">
        <v>0</v>
      </c>
      <c r="T778" s="345">
        <v>0</v>
      </c>
      <c r="U778" s="343"/>
      <c r="V778" s="344"/>
      <c r="W778" s="343"/>
      <c r="X778" s="343"/>
      <c r="Y778" s="343">
        <v>0</v>
      </c>
      <c r="Z778" s="344"/>
      <c r="AA778" s="344"/>
      <c r="AB778" s="344"/>
      <c r="AC778" s="344"/>
      <c r="AD778" s="344"/>
      <c r="AE778" s="344"/>
      <c r="AF778" s="344"/>
      <c r="AG778" s="344"/>
      <c r="AH778" s="344"/>
      <c r="AI778" s="344"/>
      <c r="AJ778" s="344"/>
      <c r="AK778" s="344"/>
      <c r="AL778" s="344"/>
      <c r="AM778" s="344"/>
      <c r="AN778" s="344"/>
      <c r="AO778" s="344"/>
      <c r="AP778" s="344"/>
      <c r="AQ778" s="344"/>
      <c r="AR778" s="344"/>
      <c r="AS778" s="344"/>
      <c r="AT778" s="344"/>
      <c r="AU778" s="344"/>
      <c r="AV778" s="344"/>
      <c r="AW778" s="344"/>
      <c r="AX778" s="344"/>
      <c r="AY778" s="344"/>
      <c r="AZ778" s="344"/>
      <c r="BA778" s="344"/>
      <c r="BB778" s="344"/>
      <c r="BC778" s="344"/>
      <c r="BD778" s="344"/>
      <c r="BE778" s="344"/>
      <c r="BF778" s="344"/>
      <c r="BG778" s="344"/>
      <c r="BH778" s="344"/>
      <c r="BI778" s="344"/>
      <c r="BJ778" s="344"/>
      <c r="BK778" s="344"/>
      <c r="BL778" s="344"/>
      <c r="BM778" s="344"/>
      <c r="BN778" s="344"/>
      <c r="BO778" s="344"/>
      <c r="BP778" s="344"/>
      <c r="BQ778" s="344"/>
      <c r="BR778" s="344"/>
      <c r="BS778" s="344"/>
      <c r="BT778" s="344"/>
      <c r="BU778" s="344"/>
      <c r="BV778" s="344"/>
      <c r="BW778" s="344"/>
      <c r="BX778" s="344"/>
      <c r="BY778" s="344"/>
      <c r="BZ778" s="344"/>
      <c r="CA778" s="344"/>
      <c r="CB778" s="344"/>
      <c r="CC778" s="344"/>
      <c r="CD778" s="344"/>
      <c r="CE778" s="344"/>
    </row>
    <row r="779" spans="1:83" ht="12.6" customHeight="1">
      <c r="A779" s="300" t="s">
        <v>1324</v>
      </c>
      <c r="B779" s="343"/>
      <c r="C779" s="345">
        <v>0</v>
      </c>
      <c r="D779" s="343">
        <v>0</v>
      </c>
      <c r="E779" s="343">
        <v>0</v>
      </c>
      <c r="F779" s="343">
        <v>0</v>
      </c>
      <c r="G779" s="343">
        <v>0</v>
      </c>
      <c r="H779" s="343">
        <v>0</v>
      </c>
      <c r="I779" s="343">
        <v>0</v>
      </c>
      <c r="J779" s="343">
        <v>0</v>
      </c>
      <c r="K779" s="343">
        <v>0</v>
      </c>
      <c r="L779" s="343">
        <v>0</v>
      </c>
      <c r="M779" s="343">
        <v>0</v>
      </c>
      <c r="N779" s="343">
        <v>61513</v>
      </c>
      <c r="O779" s="343">
        <v>0</v>
      </c>
      <c r="P779" s="343">
        <v>0</v>
      </c>
      <c r="Q779" s="343">
        <v>0</v>
      </c>
      <c r="R779" s="343">
        <v>0</v>
      </c>
      <c r="S779" s="343">
        <v>0</v>
      </c>
      <c r="T779" s="345">
        <v>0</v>
      </c>
      <c r="U779" s="343"/>
      <c r="V779" s="344"/>
      <c r="W779" s="343"/>
      <c r="X779" s="343"/>
      <c r="Y779" s="343">
        <v>3890</v>
      </c>
      <c r="Z779" s="344"/>
      <c r="AA779" s="344"/>
      <c r="AB779" s="344"/>
      <c r="AC779" s="344"/>
      <c r="AD779" s="344"/>
      <c r="AE779" s="344"/>
      <c r="AF779" s="344"/>
      <c r="AG779" s="344"/>
      <c r="AH779" s="344"/>
      <c r="AI779" s="344"/>
      <c r="AJ779" s="344"/>
      <c r="AK779" s="344"/>
      <c r="AL779" s="344"/>
      <c r="AM779" s="344"/>
      <c r="AN779" s="344"/>
      <c r="AO779" s="344"/>
      <c r="AP779" s="344"/>
      <c r="AQ779" s="344"/>
      <c r="AR779" s="344"/>
      <c r="AS779" s="344"/>
      <c r="AT779" s="344"/>
      <c r="AU779" s="344"/>
      <c r="AV779" s="344"/>
      <c r="AW779" s="344"/>
      <c r="AX779" s="344"/>
      <c r="AY779" s="344"/>
      <c r="AZ779" s="344"/>
      <c r="BA779" s="344"/>
      <c r="BB779" s="344"/>
      <c r="BC779" s="344"/>
      <c r="BD779" s="344"/>
      <c r="BE779" s="344"/>
      <c r="BF779" s="344"/>
      <c r="BG779" s="344"/>
      <c r="BH779" s="344"/>
      <c r="BI779" s="344"/>
      <c r="BJ779" s="344"/>
      <c r="BK779" s="344"/>
      <c r="BL779" s="344"/>
      <c r="BM779" s="344"/>
      <c r="BN779" s="344"/>
      <c r="BO779" s="344"/>
      <c r="BP779" s="344"/>
      <c r="BQ779" s="344"/>
      <c r="BR779" s="344"/>
      <c r="BS779" s="344"/>
      <c r="BT779" s="344"/>
      <c r="BU779" s="344"/>
      <c r="BV779" s="344"/>
      <c r="BW779" s="344"/>
      <c r="BX779" s="344"/>
      <c r="BY779" s="344"/>
      <c r="BZ779" s="344"/>
      <c r="CA779" s="344"/>
      <c r="CB779" s="344"/>
      <c r="CC779" s="344"/>
      <c r="CD779" s="344"/>
      <c r="CE779" s="344"/>
    </row>
    <row r="780" spans="1:83" ht="12.6" customHeight="1">
      <c r="A780" s="300" t="s">
        <v>1325</v>
      </c>
      <c r="B780" s="343"/>
      <c r="C780" s="345">
        <v>0</v>
      </c>
      <c r="D780" s="343">
        <v>0</v>
      </c>
      <c r="E780" s="343">
        <v>0</v>
      </c>
      <c r="F780" s="343">
        <v>0</v>
      </c>
      <c r="G780" s="343">
        <v>0</v>
      </c>
      <c r="H780" s="343">
        <v>0</v>
      </c>
      <c r="I780" s="343">
        <v>0</v>
      </c>
      <c r="J780" s="343">
        <v>0</v>
      </c>
      <c r="K780" s="343">
        <v>0</v>
      </c>
      <c r="L780" s="343">
        <v>0</v>
      </c>
      <c r="M780" s="343">
        <v>0</v>
      </c>
      <c r="N780" s="343"/>
      <c r="O780" s="343"/>
      <c r="P780" s="343">
        <v>0</v>
      </c>
      <c r="Q780" s="343">
        <v>0</v>
      </c>
      <c r="R780" s="343">
        <v>0</v>
      </c>
      <c r="S780" s="343">
        <v>0</v>
      </c>
      <c r="T780" s="345">
        <v>0</v>
      </c>
      <c r="U780" s="343"/>
      <c r="V780" s="344"/>
      <c r="W780" s="343"/>
      <c r="X780" s="343"/>
      <c r="Y780" s="343"/>
      <c r="Z780" s="344"/>
      <c r="AA780" s="344"/>
      <c r="AB780" s="344"/>
      <c r="AC780" s="344"/>
      <c r="AD780" s="344"/>
      <c r="AE780" s="344"/>
      <c r="AF780" s="344"/>
      <c r="AG780" s="344"/>
      <c r="AH780" s="344"/>
      <c r="AI780" s="344"/>
      <c r="AJ780" s="344"/>
      <c r="AK780" s="344"/>
      <c r="AL780" s="344"/>
      <c r="AM780" s="344"/>
      <c r="AN780" s="344"/>
      <c r="AO780" s="344"/>
      <c r="AP780" s="344"/>
      <c r="AQ780" s="344"/>
      <c r="AR780" s="344"/>
      <c r="AS780" s="344"/>
      <c r="AT780" s="344"/>
      <c r="AU780" s="344"/>
      <c r="AV780" s="344"/>
      <c r="AW780" s="344"/>
      <c r="AX780" s="344"/>
      <c r="AY780" s="344"/>
      <c r="AZ780" s="344"/>
      <c r="BA780" s="344"/>
      <c r="BB780" s="344"/>
      <c r="BC780" s="344"/>
      <c r="BD780" s="344"/>
      <c r="BE780" s="344"/>
      <c r="BF780" s="344"/>
      <c r="BG780" s="344"/>
      <c r="BH780" s="344"/>
      <c r="BI780" s="344"/>
      <c r="BJ780" s="344"/>
      <c r="BK780" s="344"/>
      <c r="BL780" s="344"/>
      <c r="BM780" s="344"/>
      <c r="BN780" s="344"/>
      <c r="BO780" s="344"/>
      <c r="BP780" s="344"/>
      <c r="BQ780" s="344"/>
      <c r="BR780" s="344"/>
      <c r="BS780" s="344"/>
      <c r="BT780" s="344"/>
      <c r="BU780" s="344"/>
      <c r="BV780" s="344"/>
      <c r="BW780" s="344"/>
      <c r="BX780" s="344"/>
      <c r="BY780" s="344"/>
      <c r="BZ780" s="344"/>
      <c r="CA780" s="344"/>
      <c r="CB780" s="344"/>
      <c r="CC780" s="344"/>
      <c r="CD780" s="344"/>
      <c r="CE780" s="344"/>
    </row>
    <row r="781" spans="1:83" ht="12.6" customHeight="1">
      <c r="A781" s="300" t="s">
        <v>1326</v>
      </c>
      <c r="B781" s="343"/>
      <c r="C781" s="345">
        <v>0</v>
      </c>
      <c r="D781" s="343">
        <v>0</v>
      </c>
      <c r="E781" s="343">
        <v>0</v>
      </c>
      <c r="F781" s="343">
        <v>0</v>
      </c>
      <c r="G781" s="343">
        <v>0</v>
      </c>
      <c r="H781" s="343">
        <v>0</v>
      </c>
      <c r="I781" s="343">
        <v>0</v>
      </c>
      <c r="J781" s="343">
        <v>0</v>
      </c>
      <c r="K781" s="343">
        <v>0</v>
      </c>
      <c r="L781" s="343">
        <v>0</v>
      </c>
      <c r="M781" s="343">
        <v>0</v>
      </c>
      <c r="N781" s="343"/>
      <c r="O781" s="343"/>
      <c r="P781" s="343">
        <v>0</v>
      </c>
      <c r="Q781" s="343">
        <v>0</v>
      </c>
      <c r="R781" s="343">
        <v>0</v>
      </c>
      <c r="S781" s="343">
        <v>0</v>
      </c>
      <c r="T781" s="345">
        <v>0</v>
      </c>
      <c r="U781" s="343"/>
      <c r="V781" s="344"/>
      <c r="W781" s="343"/>
      <c r="X781" s="343"/>
      <c r="Y781" s="343"/>
      <c r="Z781" s="344"/>
      <c r="AA781" s="344"/>
      <c r="AB781" s="344"/>
      <c r="AC781" s="344"/>
      <c r="AD781" s="344"/>
      <c r="AE781" s="344"/>
      <c r="AF781" s="344"/>
      <c r="AG781" s="344"/>
      <c r="AH781" s="344"/>
      <c r="AI781" s="344"/>
      <c r="AJ781" s="344"/>
      <c r="AK781" s="344"/>
      <c r="AL781" s="344"/>
      <c r="AM781" s="344"/>
      <c r="AN781" s="344"/>
      <c r="AO781" s="344"/>
      <c r="AP781" s="344"/>
      <c r="AQ781" s="344"/>
      <c r="AR781" s="344"/>
      <c r="AS781" s="344"/>
      <c r="AT781" s="344"/>
      <c r="AU781" s="344"/>
      <c r="AV781" s="344"/>
      <c r="AW781" s="344"/>
      <c r="AX781" s="344"/>
      <c r="AY781" s="344"/>
      <c r="AZ781" s="344"/>
      <c r="BA781" s="344"/>
      <c r="BB781" s="344"/>
      <c r="BC781" s="344"/>
      <c r="BD781" s="344"/>
      <c r="BE781" s="344"/>
      <c r="BF781" s="344"/>
      <c r="BG781" s="344"/>
      <c r="BH781" s="344"/>
      <c r="BI781" s="344"/>
      <c r="BJ781" s="344"/>
      <c r="BK781" s="344"/>
      <c r="BL781" s="344"/>
      <c r="BM781" s="344"/>
      <c r="BN781" s="344"/>
      <c r="BO781" s="344"/>
      <c r="BP781" s="344"/>
      <c r="BQ781" s="344"/>
      <c r="BR781" s="344"/>
      <c r="BS781" s="344"/>
      <c r="BT781" s="344"/>
      <c r="BU781" s="344"/>
      <c r="BV781" s="344"/>
      <c r="BW781" s="344"/>
      <c r="BX781" s="344"/>
      <c r="BY781" s="344"/>
      <c r="BZ781" s="344"/>
      <c r="CA781" s="344"/>
      <c r="CB781" s="344"/>
      <c r="CC781" s="344"/>
      <c r="CD781" s="344"/>
      <c r="CE781" s="344"/>
    </row>
    <row r="782" spans="1:83" ht="12.6" customHeight="1">
      <c r="A782" s="300" t="s">
        <v>1327</v>
      </c>
      <c r="B782" s="343">
        <v>5130</v>
      </c>
      <c r="C782" s="345">
        <v>7.09</v>
      </c>
      <c r="D782" s="343">
        <v>203864</v>
      </c>
      <c r="E782" s="343">
        <v>58126</v>
      </c>
      <c r="F782" s="343">
        <v>0</v>
      </c>
      <c r="G782" s="343">
        <v>140718</v>
      </c>
      <c r="H782" s="343">
        <v>412</v>
      </c>
      <c r="I782" s="343">
        <v>551</v>
      </c>
      <c r="J782" s="343">
        <v>29911</v>
      </c>
      <c r="K782" s="343">
        <v>13</v>
      </c>
      <c r="L782" s="343">
        <v>5018</v>
      </c>
      <c r="M782" s="343">
        <v>0</v>
      </c>
      <c r="N782" s="343"/>
      <c r="O782" s="343"/>
      <c r="P782" s="343">
        <v>1240</v>
      </c>
      <c r="Q782" s="343">
        <v>0</v>
      </c>
      <c r="R782" s="343">
        <v>0</v>
      </c>
      <c r="S782" s="343">
        <v>0</v>
      </c>
      <c r="T782" s="345">
        <v>0</v>
      </c>
      <c r="U782" s="343"/>
      <c r="V782" s="344"/>
      <c r="W782" s="343"/>
      <c r="X782" s="343"/>
      <c r="Y782" s="343"/>
      <c r="Z782" s="344"/>
      <c r="AA782" s="344"/>
      <c r="AB782" s="344"/>
      <c r="AC782" s="344"/>
      <c r="AD782" s="344"/>
      <c r="AE782" s="344"/>
      <c r="AF782" s="344"/>
      <c r="AG782" s="344"/>
      <c r="AH782" s="344"/>
      <c r="AI782" s="344"/>
      <c r="AJ782" s="344"/>
      <c r="AK782" s="344"/>
      <c r="AL782" s="344"/>
      <c r="AM782" s="344"/>
      <c r="AN782" s="344"/>
      <c r="AO782" s="344"/>
      <c r="AP782" s="344"/>
      <c r="AQ782" s="344"/>
      <c r="AR782" s="344"/>
      <c r="AS782" s="344"/>
      <c r="AT782" s="344"/>
      <c r="AU782" s="344"/>
      <c r="AV782" s="344"/>
      <c r="AW782" s="344"/>
      <c r="AX782" s="344"/>
      <c r="AY782" s="344"/>
      <c r="AZ782" s="344"/>
      <c r="BA782" s="344"/>
      <c r="BB782" s="344"/>
      <c r="BC782" s="344"/>
      <c r="BD782" s="344"/>
      <c r="BE782" s="344"/>
      <c r="BF782" s="344"/>
      <c r="BG782" s="344"/>
      <c r="BH782" s="344"/>
      <c r="BI782" s="344"/>
      <c r="BJ782" s="344"/>
      <c r="BK782" s="344"/>
      <c r="BL782" s="344"/>
      <c r="BM782" s="344"/>
      <c r="BN782" s="344"/>
      <c r="BO782" s="344"/>
      <c r="BP782" s="344"/>
      <c r="BQ782" s="344"/>
      <c r="BR782" s="344"/>
      <c r="BS782" s="344"/>
      <c r="BT782" s="344"/>
      <c r="BU782" s="344"/>
      <c r="BV782" s="344"/>
      <c r="BW782" s="344"/>
      <c r="BX782" s="344"/>
      <c r="BY782" s="344"/>
      <c r="BZ782" s="344"/>
      <c r="CA782" s="344"/>
      <c r="CB782" s="344"/>
      <c r="CC782" s="344"/>
      <c r="CD782" s="344"/>
      <c r="CE782" s="344"/>
    </row>
    <row r="783" spans="1:83" ht="12.6" customHeight="1">
      <c r="A783" s="300" t="s">
        <v>1328</v>
      </c>
      <c r="B783" s="343">
        <v>0</v>
      </c>
      <c r="C783" s="345">
        <v>0</v>
      </c>
      <c r="D783" s="343">
        <v>0</v>
      </c>
      <c r="E783" s="343">
        <v>0</v>
      </c>
      <c r="F783" s="343">
        <v>0</v>
      </c>
      <c r="G783" s="343">
        <v>0</v>
      </c>
      <c r="H783" s="343">
        <v>0</v>
      </c>
      <c r="I783" s="343">
        <v>0</v>
      </c>
      <c r="J783" s="343">
        <v>13387</v>
      </c>
      <c r="K783" s="343">
        <v>0</v>
      </c>
      <c r="L783" s="343">
        <v>0</v>
      </c>
      <c r="M783" s="343">
        <v>0</v>
      </c>
      <c r="N783" s="343"/>
      <c r="O783" s="343"/>
      <c r="P783" s="343">
        <v>555</v>
      </c>
      <c r="Q783" s="343">
        <v>0</v>
      </c>
      <c r="R783" s="343">
        <v>0</v>
      </c>
      <c r="S783" s="343">
        <v>0</v>
      </c>
      <c r="T783" s="345">
        <v>0</v>
      </c>
      <c r="U783" s="343"/>
      <c r="V783" s="344"/>
      <c r="W783" s="343"/>
      <c r="X783" s="343"/>
      <c r="Y783" s="343"/>
      <c r="Z783" s="344"/>
      <c r="AA783" s="344"/>
      <c r="AB783" s="344"/>
      <c r="AC783" s="344"/>
      <c r="AD783" s="344"/>
      <c r="AE783" s="344"/>
      <c r="AF783" s="344"/>
      <c r="AG783" s="344"/>
      <c r="AH783" s="344"/>
      <c r="AI783" s="344"/>
      <c r="AJ783" s="344"/>
      <c r="AK783" s="344"/>
      <c r="AL783" s="344"/>
      <c r="AM783" s="344"/>
      <c r="AN783" s="344"/>
      <c r="AO783" s="344"/>
      <c r="AP783" s="344"/>
      <c r="AQ783" s="344"/>
      <c r="AR783" s="344"/>
      <c r="AS783" s="344"/>
      <c r="AT783" s="344"/>
      <c r="AU783" s="344"/>
      <c r="AV783" s="344"/>
      <c r="AW783" s="344"/>
      <c r="AX783" s="344"/>
      <c r="AY783" s="344"/>
      <c r="AZ783" s="344"/>
      <c r="BA783" s="344"/>
      <c r="BB783" s="344"/>
      <c r="BC783" s="344"/>
      <c r="BD783" s="344"/>
      <c r="BE783" s="344"/>
      <c r="BF783" s="344"/>
      <c r="BG783" s="344"/>
      <c r="BH783" s="344"/>
      <c r="BI783" s="344"/>
      <c r="BJ783" s="344"/>
      <c r="BK783" s="344"/>
      <c r="BL783" s="344"/>
      <c r="BM783" s="344"/>
      <c r="BN783" s="344"/>
      <c r="BO783" s="344"/>
      <c r="BP783" s="344"/>
      <c r="BQ783" s="344"/>
      <c r="BR783" s="344"/>
      <c r="BS783" s="344"/>
      <c r="BT783" s="344"/>
      <c r="BU783" s="344"/>
      <c r="BV783" s="344"/>
      <c r="BW783" s="344"/>
      <c r="BX783" s="344"/>
      <c r="BY783" s="344"/>
      <c r="BZ783" s="344"/>
      <c r="CA783" s="344"/>
      <c r="CB783" s="344"/>
      <c r="CC783" s="344"/>
      <c r="CD783" s="344"/>
      <c r="CE783" s="344"/>
    </row>
    <row r="784" spans="1:83" ht="12.6" customHeight="1">
      <c r="A784" s="300" t="s">
        <v>1329</v>
      </c>
      <c r="B784" s="343">
        <v>0</v>
      </c>
      <c r="C784" s="345">
        <v>0</v>
      </c>
      <c r="D784" s="343">
        <v>0</v>
      </c>
      <c r="E784" s="343">
        <v>0</v>
      </c>
      <c r="F784" s="343">
        <v>0</v>
      </c>
      <c r="G784" s="343">
        <v>0</v>
      </c>
      <c r="H784" s="343">
        <v>0</v>
      </c>
      <c r="I784" s="343">
        <v>0</v>
      </c>
      <c r="J784" s="343">
        <v>34831</v>
      </c>
      <c r="K784" s="343">
        <v>0</v>
      </c>
      <c r="L784" s="343">
        <v>0</v>
      </c>
      <c r="M784" s="343">
        <v>0</v>
      </c>
      <c r="N784" s="343"/>
      <c r="O784" s="343"/>
      <c r="P784" s="343">
        <v>1444</v>
      </c>
      <c r="Q784" s="343">
        <v>0</v>
      </c>
      <c r="R784" s="343">
        <v>0</v>
      </c>
      <c r="S784" s="343">
        <v>0</v>
      </c>
      <c r="T784" s="345">
        <v>0</v>
      </c>
      <c r="U784" s="343"/>
      <c r="V784" s="344"/>
      <c r="W784" s="343"/>
      <c r="X784" s="343"/>
      <c r="Y784" s="343"/>
      <c r="Z784" s="344"/>
      <c r="AA784" s="344"/>
      <c r="AB784" s="344"/>
      <c r="AC784" s="344"/>
      <c r="AD784" s="344"/>
      <c r="AE784" s="344"/>
      <c r="AF784" s="344"/>
      <c r="AG784" s="344"/>
      <c r="AH784" s="344"/>
      <c r="AI784" s="344"/>
      <c r="AJ784" s="344"/>
      <c r="AK784" s="344"/>
      <c r="AL784" s="344"/>
      <c r="AM784" s="344"/>
      <c r="AN784" s="344"/>
      <c r="AO784" s="344"/>
      <c r="AP784" s="344"/>
      <c r="AQ784" s="344"/>
      <c r="AR784" s="344"/>
      <c r="AS784" s="344"/>
      <c r="AT784" s="344"/>
      <c r="AU784" s="344"/>
      <c r="AV784" s="344"/>
      <c r="AW784" s="344"/>
      <c r="AX784" s="344"/>
      <c r="AY784" s="344"/>
      <c r="AZ784" s="344"/>
      <c r="BA784" s="344"/>
      <c r="BB784" s="344"/>
      <c r="BC784" s="344"/>
      <c r="BD784" s="344"/>
      <c r="BE784" s="344"/>
      <c r="BF784" s="344"/>
      <c r="BG784" s="344"/>
      <c r="BH784" s="344"/>
      <c r="BI784" s="344"/>
      <c r="BJ784" s="344"/>
      <c r="BK784" s="344"/>
      <c r="BL784" s="344"/>
      <c r="BM784" s="344"/>
      <c r="BN784" s="344"/>
      <c r="BO784" s="344"/>
      <c r="BP784" s="344"/>
      <c r="BQ784" s="344"/>
      <c r="BR784" s="344"/>
      <c r="BS784" s="344"/>
      <c r="BT784" s="344"/>
      <c r="BU784" s="344"/>
      <c r="BV784" s="344"/>
      <c r="BW784" s="344"/>
      <c r="BX784" s="344"/>
      <c r="BY784" s="344"/>
      <c r="BZ784" s="344"/>
      <c r="CA784" s="344"/>
      <c r="CB784" s="344"/>
      <c r="CC784" s="344"/>
      <c r="CD784" s="344"/>
      <c r="CE784" s="344"/>
    </row>
    <row r="785" spans="1:83" ht="12.6" customHeight="1">
      <c r="A785" s="300" t="s">
        <v>1330</v>
      </c>
      <c r="B785" s="343"/>
      <c r="C785" s="345">
        <v>0</v>
      </c>
      <c r="D785" s="343">
        <v>0</v>
      </c>
      <c r="E785" s="343">
        <v>0</v>
      </c>
      <c r="F785" s="343">
        <v>0</v>
      </c>
      <c r="G785" s="343">
        <v>0</v>
      </c>
      <c r="H785" s="343">
        <v>0</v>
      </c>
      <c r="I785" s="343">
        <v>0</v>
      </c>
      <c r="J785" s="343">
        <v>0</v>
      </c>
      <c r="K785" s="343">
        <v>0</v>
      </c>
      <c r="L785" s="343">
        <v>0</v>
      </c>
      <c r="M785" s="343">
        <v>0</v>
      </c>
      <c r="N785" s="343"/>
      <c r="O785" s="343"/>
      <c r="P785" s="343">
        <v>0</v>
      </c>
      <c r="Q785" s="343">
        <v>0</v>
      </c>
      <c r="R785" s="343">
        <v>0</v>
      </c>
      <c r="S785" s="343">
        <v>0</v>
      </c>
      <c r="T785" s="345">
        <v>0</v>
      </c>
      <c r="U785" s="343"/>
      <c r="V785" s="344"/>
      <c r="W785" s="343"/>
      <c r="X785" s="343"/>
      <c r="Y785" s="343"/>
      <c r="Z785" s="344"/>
      <c r="AA785" s="344"/>
      <c r="AB785" s="344"/>
      <c r="AC785" s="344"/>
      <c r="AD785" s="344"/>
      <c r="AE785" s="344"/>
      <c r="AF785" s="344"/>
      <c r="AG785" s="344"/>
      <c r="AH785" s="344"/>
      <c r="AI785" s="344"/>
      <c r="AJ785" s="344"/>
      <c r="AK785" s="344"/>
      <c r="AL785" s="344"/>
      <c r="AM785" s="344"/>
      <c r="AN785" s="344"/>
      <c r="AO785" s="344"/>
      <c r="AP785" s="344"/>
      <c r="AQ785" s="344"/>
      <c r="AR785" s="344"/>
      <c r="AS785" s="344"/>
      <c r="AT785" s="344"/>
      <c r="AU785" s="344"/>
      <c r="AV785" s="344"/>
      <c r="AW785" s="344"/>
      <c r="AX785" s="344"/>
      <c r="AY785" s="344"/>
      <c r="AZ785" s="344"/>
      <c r="BA785" s="344"/>
      <c r="BB785" s="344"/>
      <c r="BC785" s="344"/>
      <c r="BD785" s="344"/>
      <c r="BE785" s="344"/>
      <c r="BF785" s="344"/>
      <c r="BG785" s="344"/>
      <c r="BH785" s="344"/>
      <c r="BI785" s="344"/>
      <c r="BJ785" s="344"/>
      <c r="BK785" s="344"/>
      <c r="BL785" s="344"/>
      <c r="BM785" s="344"/>
      <c r="BN785" s="344"/>
      <c r="BO785" s="344"/>
      <c r="BP785" s="344"/>
      <c r="BQ785" s="344"/>
      <c r="BR785" s="344"/>
      <c r="BS785" s="344"/>
      <c r="BT785" s="344"/>
      <c r="BU785" s="344"/>
      <c r="BV785" s="344"/>
      <c r="BW785" s="344"/>
      <c r="BX785" s="344"/>
      <c r="BY785" s="344"/>
      <c r="BZ785" s="344"/>
      <c r="CA785" s="344"/>
      <c r="CB785" s="344"/>
      <c r="CC785" s="344"/>
      <c r="CD785" s="344"/>
      <c r="CE785" s="344"/>
    </row>
    <row r="786" spans="1:83" ht="12.6" customHeight="1">
      <c r="A786" s="300" t="s">
        <v>1331</v>
      </c>
      <c r="B786" s="343"/>
      <c r="C786" s="345">
        <v>0</v>
      </c>
      <c r="D786" s="343">
        <v>0</v>
      </c>
      <c r="E786" s="343">
        <v>0</v>
      </c>
      <c r="F786" s="343">
        <v>0</v>
      </c>
      <c r="G786" s="343">
        <v>0</v>
      </c>
      <c r="H786" s="343">
        <v>0</v>
      </c>
      <c r="I786" s="343">
        <v>0</v>
      </c>
      <c r="J786" s="343">
        <v>0</v>
      </c>
      <c r="K786" s="343">
        <v>0</v>
      </c>
      <c r="L786" s="343">
        <v>0</v>
      </c>
      <c r="M786" s="343">
        <v>0</v>
      </c>
      <c r="N786" s="343"/>
      <c r="O786" s="343"/>
      <c r="P786" s="343">
        <v>0</v>
      </c>
      <c r="Q786" s="343">
        <v>0</v>
      </c>
      <c r="R786" s="343">
        <v>0</v>
      </c>
      <c r="S786" s="343">
        <v>0</v>
      </c>
      <c r="T786" s="345">
        <v>0</v>
      </c>
      <c r="U786" s="343"/>
      <c r="V786" s="344"/>
      <c r="W786" s="343"/>
      <c r="X786" s="343"/>
      <c r="Y786" s="343"/>
      <c r="Z786" s="344"/>
      <c r="AA786" s="344"/>
      <c r="AB786" s="344"/>
      <c r="AC786" s="344"/>
      <c r="AD786" s="344"/>
      <c r="AE786" s="344"/>
      <c r="AF786" s="344"/>
      <c r="AG786" s="344"/>
      <c r="AH786" s="344"/>
      <c r="AI786" s="344"/>
      <c r="AJ786" s="344"/>
      <c r="AK786" s="344"/>
      <c r="AL786" s="344"/>
      <c r="AM786" s="344"/>
      <c r="AN786" s="344"/>
      <c r="AO786" s="344"/>
      <c r="AP786" s="344"/>
      <c r="AQ786" s="344"/>
      <c r="AR786" s="344"/>
      <c r="AS786" s="344"/>
      <c r="AT786" s="344"/>
      <c r="AU786" s="344"/>
      <c r="AV786" s="344"/>
      <c r="AW786" s="344"/>
      <c r="AX786" s="344"/>
      <c r="AY786" s="344"/>
      <c r="AZ786" s="344"/>
      <c r="BA786" s="344"/>
      <c r="BB786" s="344"/>
      <c r="BC786" s="344"/>
      <c r="BD786" s="344"/>
      <c r="BE786" s="344"/>
      <c r="BF786" s="344"/>
      <c r="BG786" s="344"/>
      <c r="BH786" s="344"/>
      <c r="BI786" s="344"/>
      <c r="BJ786" s="344"/>
      <c r="BK786" s="344"/>
      <c r="BL786" s="344"/>
      <c r="BM786" s="344"/>
      <c r="BN786" s="344"/>
      <c r="BO786" s="344"/>
      <c r="BP786" s="344"/>
      <c r="BQ786" s="344"/>
      <c r="BR786" s="344"/>
      <c r="BS786" s="344"/>
      <c r="BT786" s="344"/>
      <c r="BU786" s="344"/>
      <c r="BV786" s="344"/>
      <c r="BW786" s="344"/>
      <c r="BX786" s="344"/>
      <c r="BY786" s="344"/>
      <c r="BZ786" s="344"/>
      <c r="CA786" s="344"/>
      <c r="CB786" s="344"/>
      <c r="CC786" s="344"/>
      <c r="CD786" s="344"/>
      <c r="CE786" s="344"/>
    </row>
    <row r="787" spans="1:83" ht="12.6" customHeight="1">
      <c r="A787" s="300" t="s">
        <v>1332</v>
      </c>
      <c r="B787" s="343"/>
      <c r="C787" s="345">
        <v>2.1800000000000002</v>
      </c>
      <c r="D787" s="343">
        <v>108553</v>
      </c>
      <c r="E787" s="343">
        <v>30951</v>
      </c>
      <c r="F787" s="343">
        <v>0</v>
      </c>
      <c r="G787" s="343">
        <v>3206</v>
      </c>
      <c r="H787" s="343">
        <v>0</v>
      </c>
      <c r="I787" s="343">
        <v>5167</v>
      </c>
      <c r="J787" s="343">
        <v>0</v>
      </c>
      <c r="K787" s="343">
        <v>0</v>
      </c>
      <c r="L787" s="343">
        <v>1280</v>
      </c>
      <c r="M787" s="343">
        <v>0</v>
      </c>
      <c r="N787" s="343"/>
      <c r="O787" s="343"/>
      <c r="P787" s="343">
        <v>0</v>
      </c>
      <c r="Q787" s="343">
        <v>0</v>
      </c>
      <c r="R787" s="343">
        <v>0</v>
      </c>
      <c r="S787" s="343">
        <v>0</v>
      </c>
      <c r="T787" s="345">
        <v>0</v>
      </c>
      <c r="U787" s="343"/>
      <c r="V787" s="344"/>
      <c r="W787" s="343"/>
      <c r="X787" s="343"/>
      <c r="Y787" s="343"/>
      <c r="Z787" s="344"/>
      <c r="AA787" s="344"/>
      <c r="AB787" s="344"/>
      <c r="AC787" s="344"/>
      <c r="AD787" s="344"/>
      <c r="AE787" s="344"/>
      <c r="AF787" s="344"/>
      <c r="AG787" s="344"/>
      <c r="AH787" s="344"/>
      <c r="AI787" s="344"/>
      <c r="AJ787" s="344"/>
      <c r="AK787" s="344"/>
      <c r="AL787" s="344"/>
      <c r="AM787" s="344"/>
      <c r="AN787" s="344"/>
      <c r="AO787" s="344"/>
      <c r="AP787" s="344"/>
      <c r="AQ787" s="344"/>
      <c r="AR787" s="344"/>
      <c r="AS787" s="344"/>
      <c r="AT787" s="344"/>
      <c r="AU787" s="344"/>
      <c r="AV787" s="344"/>
      <c r="AW787" s="344"/>
      <c r="AX787" s="344"/>
      <c r="AY787" s="344"/>
      <c r="AZ787" s="344"/>
      <c r="BA787" s="344"/>
      <c r="BB787" s="344"/>
      <c r="BC787" s="344"/>
      <c r="BD787" s="344"/>
      <c r="BE787" s="344"/>
      <c r="BF787" s="344"/>
      <c r="BG787" s="344"/>
      <c r="BH787" s="344"/>
      <c r="BI787" s="344"/>
      <c r="BJ787" s="344"/>
      <c r="BK787" s="344"/>
      <c r="BL787" s="344"/>
      <c r="BM787" s="344"/>
      <c r="BN787" s="344"/>
      <c r="BO787" s="344"/>
      <c r="BP787" s="344"/>
      <c r="BQ787" s="344"/>
      <c r="BR787" s="344"/>
      <c r="BS787" s="344"/>
      <c r="BT787" s="344"/>
      <c r="BU787" s="344"/>
      <c r="BV787" s="344"/>
      <c r="BW787" s="344"/>
      <c r="BX787" s="344"/>
      <c r="BY787" s="344"/>
      <c r="BZ787" s="344"/>
      <c r="CA787" s="344"/>
      <c r="CB787" s="344"/>
      <c r="CC787" s="344"/>
      <c r="CD787" s="344"/>
      <c r="CE787" s="344"/>
    </row>
    <row r="788" spans="1:83" ht="12.6" customHeight="1">
      <c r="A788" s="300" t="s">
        <v>1333</v>
      </c>
      <c r="B788" s="343">
        <v>48530</v>
      </c>
      <c r="C788" s="345">
        <v>3.5</v>
      </c>
      <c r="D788" s="343">
        <v>171026</v>
      </c>
      <c r="E788" s="343">
        <v>48763</v>
      </c>
      <c r="F788" s="343">
        <v>0</v>
      </c>
      <c r="G788" s="343">
        <v>389</v>
      </c>
      <c r="H788" s="343">
        <v>281692</v>
      </c>
      <c r="I788" s="343">
        <v>57894</v>
      </c>
      <c r="J788" s="343">
        <v>83291</v>
      </c>
      <c r="K788" s="343">
        <v>774</v>
      </c>
      <c r="L788" s="343">
        <v>147102</v>
      </c>
      <c r="M788" s="343">
        <v>0</v>
      </c>
      <c r="N788" s="343"/>
      <c r="O788" s="343"/>
      <c r="P788" s="343">
        <v>3453</v>
      </c>
      <c r="Q788" s="343">
        <v>0</v>
      </c>
      <c r="R788" s="343">
        <v>0</v>
      </c>
      <c r="S788" s="343">
        <v>0</v>
      </c>
      <c r="T788" s="345">
        <v>0</v>
      </c>
      <c r="U788" s="343"/>
      <c r="V788" s="344"/>
      <c r="W788" s="343"/>
      <c r="X788" s="343"/>
      <c r="Y788" s="343"/>
      <c r="Z788" s="344"/>
      <c r="AA788" s="344"/>
      <c r="AB788" s="344"/>
      <c r="AC788" s="344"/>
      <c r="AD788" s="344"/>
      <c r="AE788" s="344"/>
      <c r="AF788" s="344"/>
      <c r="AG788" s="344"/>
      <c r="AH788" s="344"/>
      <c r="AI788" s="344"/>
      <c r="AJ788" s="344"/>
      <c r="AK788" s="344"/>
      <c r="AL788" s="344"/>
      <c r="AM788" s="344"/>
      <c r="AN788" s="344"/>
      <c r="AO788" s="344"/>
      <c r="AP788" s="344"/>
      <c r="AQ788" s="344"/>
      <c r="AR788" s="344"/>
      <c r="AS788" s="344"/>
      <c r="AT788" s="344"/>
      <c r="AU788" s="344"/>
      <c r="AV788" s="344"/>
      <c r="AW788" s="344"/>
      <c r="AX788" s="344"/>
      <c r="AY788" s="344"/>
      <c r="AZ788" s="344"/>
      <c r="BA788" s="344"/>
      <c r="BB788" s="344"/>
      <c r="BC788" s="344"/>
      <c r="BD788" s="344"/>
      <c r="BE788" s="344"/>
      <c r="BF788" s="344"/>
      <c r="BG788" s="344"/>
      <c r="BH788" s="344"/>
      <c r="BI788" s="344"/>
      <c r="BJ788" s="344"/>
      <c r="BK788" s="344"/>
      <c r="BL788" s="344"/>
      <c r="BM788" s="344"/>
      <c r="BN788" s="344"/>
      <c r="BO788" s="344"/>
      <c r="BP788" s="344"/>
      <c r="BQ788" s="344"/>
      <c r="BR788" s="344"/>
      <c r="BS788" s="344"/>
      <c r="BT788" s="344"/>
      <c r="BU788" s="344"/>
      <c r="BV788" s="344"/>
      <c r="BW788" s="344"/>
      <c r="BX788" s="344"/>
      <c r="BY788" s="344"/>
      <c r="BZ788" s="344"/>
      <c r="CA788" s="344"/>
      <c r="CB788" s="344"/>
      <c r="CC788" s="344"/>
      <c r="CD788" s="344"/>
      <c r="CE788" s="344"/>
    </row>
    <row r="789" spans="1:83" ht="12.6" customHeight="1">
      <c r="A789" s="300" t="s">
        <v>1334</v>
      </c>
      <c r="B789" s="343"/>
      <c r="C789" s="345">
        <v>6.81</v>
      </c>
      <c r="D789" s="343">
        <v>354618</v>
      </c>
      <c r="E789" s="343">
        <v>101109</v>
      </c>
      <c r="F789" s="343">
        <v>0</v>
      </c>
      <c r="G789" s="343">
        <v>28739</v>
      </c>
      <c r="H789" s="343">
        <v>0</v>
      </c>
      <c r="I789" s="343">
        <v>105</v>
      </c>
      <c r="J789" s="343">
        <v>4752</v>
      </c>
      <c r="K789" s="343">
        <v>0</v>
      </c>
      <c r="L789" s="343">
        <v>18201</v>
      </c>
      <c r="M789" s="343">
        <v>0</v>
      </c>
      <c r="N789" s="343"/>
      <c r="O789" s="343"/>
      <c r="P789" s="343">
        <v>197</v>
      </c>
      <c r="Q789" s="343">
        <v>0</v>
      </c>
      <c r="R789" s="343">
        <v>0</v>
      </c>
      <c r="S789" s="343">
        <v>0</v>
      </c>
      <c r="T789" s="345">
        <v>0</v>
      </c>
      <c r="U789" s="343"/>
      <c r="V789" s="344"/>
      <c r="W789" s="343"/>
      <c r="X789" s="343"/>
      <c r="Y789" s="343"/>
      <c r="Z789" s="344"/>
      <c r="AA789" s="344"/>
      <c r="AB789" s="344"/>
      <c r="AC789" s="344"/>
      <c r="AD789" s="344"/>
      <c r="AE789" s="344"/>
      <c r="AF789" s="344"/>
      <c r="AG789" s="344"/>
      <c r="AH789" s="344"/>
      <c r="AI789" s="344"/>
      <c r="AJ789" s="344"/>
      <c r="AK789" s="344"/>
      <c r="AL789" s="344"/>
      <c r="AM789" s="344"/>
      <c r="AN789" s="344"/>
      <c r="AO789" s="344"/>
      <c r="AP789" s="344"/>
      <c r="AQ789" s="344"/>
      <c r="AR789" s="344"/>
      <c r="AS789" s="344"/>
      <c r="AT789" s="344"/>
      <c r="AU789" s="344"/>
      <c r="AV789" s="344"/>
      <c r="AW789" s="344"/>
      <c r="AX789" s="344"/>
      <c r="AY789" s="344"/>
      <c r="AZ789" s="344"/>
      <c r="BA789" s="344"/>
      <c r="BB789" s="344"/>
      <c r="BC789" s="344"/>
      <c r="BD789" s="344"/>
      <c r="BE789" s="344"/>
      <c r="BF789" s="344"/>
      <c r="BG789" s="344"/>
      <c r="BH789" s="344"/>
      <c r="BI789" s="344"/>
      <c r="BJ789" s="344"/>
      <c r="BK789" s="344"/>
      <c r="BL789" s="344"/>
      <c r="BM789" s="344"/>
      <c r="BN789" s="344"/>
      <c r="BO789" s="344"/>
      <c r="BP789" s="344"/>
      <c r="BQ789" s="344"/>
      <c r="BR789" s="344"/>
      <c r="BS789" s="344"/>
      <c r="BT789" s="344"/>
      <c r="BU789" s="344"/>
      <c r="BV789" s="344"/>
      <c r="BW789" s="344"/>
      <c r="BX789" s="344"/>
      <c r="BY789" s="344"/>
      <c r="BZ789" s="344"/>
      <c r="CA789" s="344"/>
      <c r="CB789" s="344"/>
      <c r="CC789" s="344"/>
      <c r="CD789" s="344"/>
      <c r="CE789" s="344"/>
    </row>
    <row r="790" spans="1:83" ht="12.6" customHeight="1">
      <c r="A790" s="300" t="s">
        <v>1335</v>
      </c>
      <c r="B790" s="343"/>
      <c r="C790" s="345">
        <v>0</v>
      </c>
      <c r="D790" s="343">
        <v>0</v>
      </c>
      <c r="E790" s="343">
        <v>0</v>
      </c>
      <c r="F790" s="343">
        <v>0</v>
      </c>
      <c r="G790" s="343">
        <v>0</v>
      </c>
      <c r="H790" s="343">
        <v>48014</v>
      </c>
      <c r="I790" s="343">
        <v>0</v>
      </c>
      <c r="J790" s="343">
        <v>0</v>
      </c>
      <c r="K790" s="343">
        <v>0</v>
      </c>
      <c r="L790" s="343">
        <v>0</v>
      </c>
      <c r="M790" s="343">
        <v>0</v>
      </c>
      <c r="N790" s="343"/>
      <c r="O790" s="343"/>
      <c r="P790" s="343">
        <v>0</v>
      </c>
      <c r="Q790" s="343">
        <v>0</v>
      </c>
      <c r="R790" s="343">
        <v>0</v>
      </c>
      <c r="S790" s="343">
        <v>0</v>
      </c>
      <c r="T790" s="345">
        <v>0</v>
      </c>
      <c r="U790" s="343"/>
      <c r="V790" s="344"/>
      <c r="W790" s="343"/>
      <c r="X790" s="343"/>
      <c r="Y790" s="343"/>
      <c r="Z790" s="344"/>
      <c r="AA790" s="344"/>
      <c r="AB790" s="344"/>
      <c r="AC790" s="344"/>
      <c r="AD790" s="344"/>
      <c r="AE790" s="344"/>
      <c r="AF790" s="344"/>
      <c r="AG790" s="344"/>
      <c r="AH790" s="344"/>
      <c r="AI790" s="344"/>
      <c r="AJ790" s="344"/>
      <c r="AK790" s="344"/>
      <c r="AL790" s="344"/>
      <c r="AM790" s="344"/>
      <c r="AN790" s="344"/>
      <c r="AO790" s="344"/>
      <c r="AP790" s="344"/>
      <c r="AQ790" s="344"/>
      <c r="AR790" s="344"/>
      <c r="AS790" s="344"/>
      <c r="AT790" s="344"/>
      <c r="AU790" s="344"/>
      <c r="AV790" s="344"/>
      <c r="AW790" s="344"/>
      <c r="AX790" s="344"/>
      <c r="AY790" s="344"/>
      <c r="AZ790" s="344"/>
      <c r="BA790" s="344"/>
      <c r="BB790" s="344"/>
      <c r="BC790" s="344"/>
      <c r="BD790" s="344"/>
      <c r="BE790" s="344"/>
      <c r="BF790" s="344"/>
      <c r="BG790" s="344"/>
      <c r="BH790" s="344"/>
      <c r="BI790" s="344"/>
      <c r="BJ790" s="344"/>
      <c r="BK790" s="344"/>
      <c r="BL790" s="344"/>
      <c r="BM790" s="344"/>
      <c r="BN790" s="344"/>
      <c r="BO790" s="344"/>
      <c r="BP790" s="344"/>
      <c r="BQ790" s="344"/>
      <c r="BR790" s="344"/>
      <c r="BS790" s="344"/>
      <c r="BT790" s="344"/>
      <c r="BU790" s="344"/>
      <c r="BV790" s="344"/>
      <c r="BW790" s="344"/>
      <c r="BX790" s="344"/>
      <c r="BY790" s="344"/>
      <c r="BZ790" s="344"/>
      <c r="CA790" s="344"/>
      <c r="CB790" s="344"/>
      <c r="CC790" s="344"/>
      <c r="CD790" s="344"/>
      <c r="CE790" s="344"/>
    </row>
    <row r="791" spans="1:83" ht="12.6" customHeight="1">
      <c r="A791" s="300" t="s">
        <v>1336</v>
      </c>
      <c r="B791" s="343"/>
      <c r="C791" s="345">
        <v>2.29</v>
      </c>
      <c r="D791" s="343">
        <v>46910</v>
      </c>
      <c r="E791" s="343">
        <v>13375</v>
      </c>
      <c r="F791" s="343">
        <v>0</v>
      </c>
      <c r="G791" s="343">
        <v>59819</v>
      </c>
      <c r="H791" s="343">
        <v>0</v>
      </c>
      <c r="I791" s="343">
        <v>702241</v>
      </c>
      <c r="J791" s="343">
        <v>0</v>
      </c>
      <c r="K791" s="343">
        <v>0</v>
      </c>
      <c r="L791" s="343">
        <v>4062</v>
      </c>
      <c r="M791" s="343">
        <v>0</v>
      </c>
      <c r="N791" s="343"/>
      <c r="O791" s="343"/>
      <c r="P791" s="343">
        <v>0</v>
      </c>
      <c r="Q791" s="343">
        <v>0</v>
      </c>
      <c r="R791" s="343">
        <v>0</v>
      </c>
      <c r="S791" s="343">
        <v>0</v>
      </c>
      <c r="T791" s="345">
        <v>0</v>
      </c>
      <c r="U791" s="343"/>
      <c r="V791" s="344"/>
      <c r="W791" s="343"/>
      <c r="X791" s="343"/>
      <c r="Y791" s="343"/>
      <c r="Z791" s="344"/>
      <c r="AA791" s="344"/>
      <c r="AB791" s="344"/>
      <c r="AC791" s="344"/>
      <c r="AD791" s="344"/>
      <c r="AE791" s="344"/>
      <c r="AF791" s="344"/>
      <c r="AG791" s="344"/>
      <c r="AH791" s="344"/>
      <c r="AI791" s="344"/>
      <c r="AJ791" s="344"/>
      <c r="AK791" s="344"/>
      <c r="AL791" s="344"/>
      <c r="AM791" s="344"/>
      <c r="AN791" s="344"/>
      <c r="AO791" s="344"/>
      <c r="AP791" s="344"/>
      <c r="AQ791" s="344"/>
      <c r="AR791" s="344"/>
      <c r="AS791" s="344"/>
      <c r="AT791" s="344"/>
      <c r="AU791" s="344"/>
      <c r="AV791" s="344"/>
      <c r="AW791" s="344"/>
      <c r="AX791" s="344"/>
      <c r="AY791" s="344"/>
      <c r="AZ791" s="344"/>
      <c r="BA791" s="344"/>
      <c r="BB791" s="344"/>
      <c r="BC791" s="344"/>
      <c r="BD791" s="344"/>
      <c r="BE791" s="344"/>
      <c r="BF791" s="344"/>
      <c r="BG791" s="344"/>
      <c r="BH791" s="344"/>
      <c r="BI791" s="344"/>
      <c r="BJ791" s="344"/>
      <c r="BK791" s="344"/>
      <c r="BL791" s="344"/>
      <c r="BM791" s="344"/>
      <c r="BN791" s="344"/>
      <c r="BO791" s="344"/>
      <c r="BP791" s="344"/>
      <c r="BQ791" s="344"/>
      <c r="BR791" s="344"/>
      <c r="BS791" s="344"/>
      <c r="BT791" s="344"/>
      <c r="BU791" s="344"/>
      <c r="BV791" s="344"/>
      <c r="BW791" s="344"/>
      <c r="BX791" s="344"/>
      <c r="BY791" s="344"/>
      <c r="BZ791" s="344"/>
      <c r="CA791" s="344"/>
      <c r="CB791" s="344"/>
      <c r="CC791" s="344"/>
      <c r="CD791" s="344"/>
      <c r="CE791" s="344"/>
    </row>
    <row r="792" spans="1:83" ht="12.6" customHeight="1">
      <c r="A792" s="300" t="s">
        <v>1337</v>
      </c>
      <c r="B792" s="343"/>
      <c r="C792" s="345">
        <v>0</v>
      </c>
      <c r="D792" s="343">
        <v>0</v>
      </c>
      <c r="E792" s="343">
        <v>0</v>
      </c>
      <c r="F792" s="343">
        <v>0</v>
      </c>
      <c r="G792" s="343">
        <v>0</v>
      </c>
      <c r="H792" s="343">
        <v>0</v>
      </c>
      <c r="I792" s="343">
        <v>0</v>
      </c>
      <c r="J792" s="343">
        <v>0</v>
      </c>
      <c r="K792" s="343">
        <v>0</v>
      </c>
      <c r="L792" s="343">
        <v>0</v>
      </c>
      <c r="M792" s="343">
        <v>0</v>
      </c>
      <c r="N792" s="343"/>
      <c r="O792" s="343"/>
      <c r="P792" s="343">
        <v>0</v>
      </c>
      <c r="Q792" s="343">
        <v>0</v>
      </c>
      <c r="R792" s="343">
        <v>0</v>
      </c>
      <c r="S792" s="343">
        <v>0</v>
      </c>
      <c r="T792" s="345">
        <v>0</v>
      </c>
      <c r="U792" s="343"/>
      <c r="V792" s="344"/>
      <c r="W792" s="343"/>
      <c r="X792" s="343"/>
      <c r="Y792" s="343"/>
      <c r="Z792" s="344"/>
      <c r="AA792" s="344"/>
      <c r="AB792" s="344"/>
      <c r="AC792" s="344"/>
      <c r="AD792" s="344"/>
      <c r="AE792" s="344"/>
      <c r="AF792" s="344"/>
      <c r="AG792" s="344"/>
      <c r="AH792" s="344"/>
      <c r="AI792" s="344"/>
      <c r="AJ792" s="344"/>
      <c r="AK792" s="344"/>
      <c r="AL792" s="344"/>
      <c r="AM792" s="344"/>
      <c r="AN792" s="344"/>
      <c r="AO792" s="344"/>
      <c r="AP792" s="344"/>
      <c r="AQ792" s="344"/>
      <c r="AR792" s="344"/>
      <c r="AS792" s="344"/>
      <c r="AT792" s="344"/>
      <c r="AU792" s="344"/>
      <c r="AV792" s="344"/>
      <c r="AW792" s="344"/>
      <c r="AX792" s="344"/>
      <c r="AY792" s="344"/>
      <c r="AZ792" s="344"/>
      <c r="BA792" s="344"/>
      <c r="BB792" s="344"/>
      <c r="BC792" s="344"/>
      <c r="BD792" s="344"/>
      <c r="BE792" s="344"/>
      <c r="BF792" s="344"/>
      <c r="BG792" s="344"/>
      <c r="BH792" s="344"/>
      <c r="BI792" s="344"/>
      <c r="BJ792" s="344"/>
      <c r="BK792" s="344"/>
      <c r="BL792" s="344"/>
      <c r="BM792" s="344"/>
      <c r="BN792" s="344"/>
      <c r="BO792" s="344"/>
      <c r="BP792" s="344"/>
      <c r="BQ792" s="344"/>
      <c r="BR792" s="344"/>
      <c r="BS792" s="344"/>
      <c r="BT792" s="344"/>
      <c r="BU792" s="344"/>
      <c r="BV792" s="344"/>
      <c r="BW792" s="344"/>
      <c r="BX792" s="344"/>
      <c r="BY792" s="344"/>
      <c r="BZ792" s="344"/>
      <c r="CA792" s="344"/>
      <c r="CB792" s="344"/>
      <c r="CC792" s="344"/>
      <c r="CD792" s="344"/>
      <c r="CE792" s="344"/>
    </row>
    <row r="793" spans="1:83" ht="12.6" customHeight="1">
      <c r="A793" s="300" t="s">
        <v>1338</v>
      </c>
      <c r="B793" s="343"/>
      <c r="C793" s="345">
        <v>1.01</v>
      </c>
      <c r="D793" s="343">
        <v>51038</v>
      </c>
      <c r="E793" s="343">
        <v>14552</v>
      </c>
      <c r="F793" s="343">
        <v>56750</v>
      </c>
      <c r="G793" s="343">
        <v>1978</v>
      </c>
      <c r="H793" s="343">
        <v>0</v>
      </c>
      <c r="I793" s="343">
        <v>44382</v>
      </c>
      <c r="J793" s="343">
        <v>0</v>
      </c>
      <c r="K793" s="343">
        <v>0</v>
      </c>
      <c r="L793" s="343">
        <v>16050</v>
      </c>
      <c r="M793" s="343">
        <v>0</v>
      </c>
      <c r="N793" s="343"/>
      <c r="O793" s="343"/>
      <c r="P793" s="343">
        <v>0</v>
      </c>
      <c r="Q793" s="343">
        <v>0</v>
      </c>
      <c r="R793" s="343">
        <v>0</v>
      </c>
      <c r="S793" s="343">
        <v>0</v>
      </c>
      <c r="T793" s="345">
        <v>0</v>
      </c>
      <c r="U793" s="343"/>
      <c r="V793" s="344"/>
      <c r="W793" s="343"/>
      <c r="X793" s="343"/>
      <c r="Y793" s="343"/>
      <c r="Z793" s="344"/>
      <c r="AA793" s="344"/>
      <c r="AB793" s="344"/>
      <c r="AC793" s="344"/>
      <c r="AD793" s="344"/>
      <c r="AE793" s="344"/>
      <c r="AF793" s="344"/>
      <c r="AG793" s="344"/>
      <c r="AH793" s="344"/>
      <c r="AI793" s="344"/>
      <c r="AJ793" s="344"/>
      <c r="AK793" s="344"/>
      <c r="AL793" s="344"/>
      <c r="AM793" s="344"/>
      <c r="AN793" s="344"/>
      <c r="AO793" s="344"/>
      <c r="AP793" s="344"/>
      <c r="AQ793" s="344"/>
      <c r="AR793" s="344"/>
      <c r="AS793" s="344"/>
      <c r="AT793" s="344"/>
      <c r="AU793" s="344"/>
      <c r="AV793" s="344"/>
      <c r="AW793" s="344"/>
      <c r="AX793" s="344"/>
      <c r="AY793" s="344"/>
      <c r="AZ793" s="344"/>
      <c r="BA793" s="344"/>
      <c r="BB793" s="344"/>
      <c r="BC793" s="344"/>
      <c r="BD793" s="344"/>
      <c r="BE793" s="344"/>
      <c r="BF793" s="344"/>
      <c r="BG793" s="344"/>
      <c r="BH793" s="344"/>
      <c r="BI793" s="344"/>
      <c r="BJ793" s="344"/>
      <c r="BK793" s="344"/>
      <c r="BL793" s="344"/>
      <c r="BM793" s="344"/>
      <c r="BN793" s="344"/>
      <c r="BO793" s="344"/>
      <c r="BP793" s="344"/>
      <c r="BQ793" s="344"/>
      <c r="BR793" s="344"/>
      <c r="BS793" s="344"/>
      <c r="BT793" s="344"/>
      <c r="BU793" s="344"/>
      <c r="BV793" s="344"/>
      <c r="BW793" s="344"/>
      <c r="BX793" s="344"/>
      <c r="BY793" s="344"/>
      <c r="BZ793" s="344"/>
      <c r="CA793" s="344"/>
      <c r="CB793" s="344"/>
      <c r="CC793" s="344"/>
      <c r="CD793" s="344"/>
      <c r="CE793" s="344"/>
    </row>
    <row r="794" spans="1:83" ht="12.6" customHeight="1">
      <c r="A794" s="300" t="s">
        <v>1339</v>
      </c>
      <c r="B794" s="343"/>
      <c r="C794" s="345">
        <v>2.81</v>
      </c>
      <c r="D794" s="343">
        <v>203915</v>
      </c>
      <c r="E794" s="343">
        <v>58140</v>
      </c>
      <c r="F794" s="343">
        <v>0</v>
      </c>
      <c r="G794" s="343">
        <v>4599</v>
      </c>
      <c r="H794" s="343">
        <v>0</v>
      </c>
      <c r="I794" s="343">
        <v>682586</v>
      </c>
      <c r="J794" s="343">
        <v>0</v>
      </c>
      <c r="K794" s="343">
        <v>2181</v>
      </c>
      <c r="L794" s="343">
        <v>22895</v>
      </c>
      <c r="M794" s="343">
        <v>0</v>
      </c>
      <c r="N794" s="343"/>
      <c r="O794" s="343"/>
      <c r="P794" s="343">
        <v>0</v>
      </c>
      <c r="Q794" s="343">
        <v>0</v>
      </c>
      <c r="R794" s="343">
        <v>0</v>
      </c>
      <c r="S794" s="343">
        <v>0</v>
      </c>
      <c r="T794" s="345">
        <v>0</v>
      </c>
      <c r="U794" s="343"/>
      <c r="V794" s="344"/>
      <c r="W794" s="343"/>
      <c r="X794" s="343"/>
      <c r="Y794" s="343"/>
      <c r="Z794" s="344"/>
      <c r="AA794" s="344"/>
      <c r="AB794" s="344"/>
      <c r="AC794" s="344"/>
      <c r="AD794" s="344"/>
      <c r="AE794" s="344"/>
      <c r="AF794" s="344"/>
      <c r="AG794" s="344"/>
      <c r="AH794" s="344"/>
      <c r="AI794" s="344"/>
      <c r="AJ794" s="344"/>
      <c r="AK794" s="344"/>
      <c r="AL794" s="344"/>
      <c r="AM794" s="344"/>
      <c r="AN794" s="344"/>
      <c r="AO794" s="344"/>
      <c r="AP794" s="344"/>
      <c r="AQ794" s="344"/>
      <c r="AR794" s="344"/>
      <c r="AS794" s="344"/>
      <c r="AT794" s="344"/>
      <c r="AU794" s="344"/>
      <c r="AV794" s="344"/>
      <c r="AW794" s="344"/>
      <c r="AX794" s="344"/>
      <c r="AY794" s="344"/>
      <c r="AZ794" s="344"/>
      <c r="BA794" s="344"/>
      <c r="BB794" s="344"/>
      <c r="BC794" s="344"/>
      <c r="BD794" s="344"/>
      <c r="BE794" s="344"/>
      <c r="BF794" s="344"/>
      <c r="BG794" s="344"/>
      <c r="BH794" s="344"/>
      <c r="BI794" s="344"/>
      <c r="BJ794" s="344"/>
      <c r="BK794" s="344"/>
      <c r="BL794" s="344"/>
      <c r="BM794" s="344"/>
      <c r="BN794" s="344"/>
      <c r="BO794" s="344"/>
      <c r="BP794" s="344"/>
      <c r="BQ794" s="344"/>
      <c r="BR794" s="344"/>
      <c r="BS794" s="344"/>
      <c r="BT794" s="344"/>
      <c r="BU794" s="344"/>
      <c r="BV794" s="344"/>
      <c r="BW794" s="344"/>
      <c r="BX794" s="344"/>
      <c r="BY794" s="344"/>
      <c r="BZ794" s="344"/>
      <c r="CA794" s="344"/>
      <c r="CB794" s="344"/>
      <c r="CC794" s="344"/>
      <c r="CD794" s="344"/>
      <c r="CE794" s="344"/>
    </row>
    <row r="795" spans="1:83" ht="12.6" customHeight="1">
      <c r="A795" s="300" t="s">
        <v>1340</v>
      </c>
      <c r="B795" s="343"/>
      <c r="C795" s="345">
        <v>9.2799999999999994</v>
      </c>
      <c r="D795" s="343">
        <v>347353</v>
      </c>
      <c r="E795" s="343">
        <v>99038</v>
      </c>
      <c r="F795" s="343">
        <v>0</v>
      </c>
      <c r="G795" s="343">
        <v>15035</v>
      </c>
      <c r="H795" s="343">
        <v>0</v>
      </c>
      <c r="I795" s="343">
        <v>7323</v>
      </c>
      <c r="J795" s="343">
        <v>44938</v>
      </c>
      <c r="K795" s="343">
        <v>0</v>
      </c>
      <c r="L795" s="343">
        <v>300</v>
      </c>
      <c r="M795" s="343">
        <v>0</v>
      </c>
      <c r="N795" s="343"/>
      <c r="O795" s="343"/>
      <c r="P795" s="343">
        <v>1863</v>
      </c>
      <c r="Q795" s="343">
        <v>0</v>
      </c>
      <c r="R795" s="343">
        <v>0</v>
      </c>
      <c r="S795" s="343">
        <v>0</v>
      </c>
      <c r="T795" s="345">
        <v>0</v>
      </c>
      <c r="U795" s="343"/>
      <c r="V795" s="344"/>
      <c r="W795" s="343"/>
      <c r="X795" s="343"/>
      <c r="Y795" s="343"/>
      <c r="Z795" s="344"/>
      <c r="AA795" s="344"/>
      <c r="AB795" s="344"/>
      <c r="AC795" s="344"/>
      <c r="AD795" s="344"/>
      <c r="AE795" s="344"/>
      <c r="AF795" s="344"/>
      <c r="AG795" s="344"/>
      <c r="AH795" s="344"/>
      <c r="AI795" s="344"/>
      <c r="AJ795" s="344"/>
      <c r="AK795" s="344"/>
      <c r="AL795" s="344"/>
      <c r="AM795" s="344"/>
      <c r="AN795" s="344"/>
      <c r="AO795" s="344"/>
      <c r="AP795" s="344"/>
      <c r="AQ795" s="344"/>
      <c r="AR795" s="344"/>
      <c r="AS795" s="344"/>
      <c r="AT795" s="344"/>
      <c r="AU795" s="344"/>
      <c r="AV795" s="344"/>
      <c r="AW795" s="344"/>
      <c r="AX795" s="344"/>
      <c r="AY795" s="344"/>
      <c r="AZ795" s="344"/>
      <c r="BA795" s="344"/>
      <c r="BB795" s="344"/>
      <c r="BC795" s="344"/>
      <c r="BD795" s="344"/>
      <c r="BE795" s="344"/>
      <c r="BF795" s="344"/>
      <c r="BG795" s="344"/>
      <c r="BH795" s="344"/>
      <c r="BI795" s="344"/>
      <c r="BJ795" s="344"/>
      <c r="BK795" s="344"/>
      <c r="BL795" s="344"/>
      <c r="BM795" s="344"/>
      <c r="BN795" s="344"/>
      <c r="BO795" s="344"/>
      <c r="BP795" s="344"/>
      <c r="BQ795" s="344"/>
      <c r="BR795" s="344"/>
      <c r="BS795" s="344"/>
      <c r="BT795" s="344"/>
      <c r="BU795" s="344"/>
      <c r="BV795" s="344"/>
      <c r="BW795" s="344"/>
      <c r="BX795" s="344"/>
      <c r="BY795" s="344"/>
      <c r="BZ795" s="344"/>
      <c r="CA795" s="344"/>
      <c r="CB795" s="344"/>
      <c r="CC795" s="344"/>
      <c r="CD795" s="344"/>
      <c r="CE795" s="344"/>
    </row>
    <row r="796" spans="1:83" ht="12.6" customHeight="1">
      <c r="A796" s="300" t="s">
        <v>1341</v>
      </c>
      <c r="B796" s="343"/>
      <c r="C796" s="345">
        <v>0</v>
      </c>
      <c r="D796" s="343">
        <v>0</v>
      </c>
      <c r="E796" s="343">
        <v>0</v>
      </c>
      <c r="F796" s="343">
        <v>0</v>
      </c>
      <c r="G796" s="343">
        <v>0</v>
      </c>
      <c r="H796" s="343">
        <v>0</v>
      </c>
      <c r="I796" s="343">
        <v>0</v>
      </c>
      <c r="J796" s="343">
        <v>0</v>
      </c>
      <c r="K796" s="343">
        <v>0</v>
      </c>
      <c r="L796" s="343">
        <v>0</v>
      </c>
      <c r="M796" s="343">
        <v>0</v>
      </c>
      <c r="N796" s="343"/>
      <c r="O796" s="343"/>
      <c r="P796" s="343">
        <v>0</v>
      </c>
      <c r="Q796" s="343">
        <v>0</v>
      </c>
      <c r="R796" s="343">
        <v>0</v>
      </c>
      <c r="S796" s="343">
        <v>0</v>
      </c>
      <c r="T796" s="345">
        <v>0</v>
      </c>
      <c r="U796" s="343"/>
      <c r="V796" s="344"/>
      <c r="W796" s="343"/>
      <c r="X796" s="343"/>
      <c r="Y796" s="343"/>
      <c r="Z796" s="344"/>
      <c r="AA796" s="344"/>
      <c r="AB796" s="344"/>
      <c r="AC796" s="344"/>
      <c r="AD796" s="344"/>
      <c r="AE796" s="344"/>
      <c r="AF796" s="344"/>
      <c r="AG796" s="344"/>
      <c r="AH796" s="344"/>
      <c r="AI796" s="344"/>
      <c r="AJ796" s="344"/>
      <c r="AK796" s="344"/>
      <c r="AL796" s="344"/>
      <c r="AM796" s="344"/>
      <c r="AN796" s="344"/>
      <c r="AO796" s="344"/>
      <c r="AP796" s="344"/>
      <c r="AQ796" s="344"/>
      <c r="AR796" s="344"/>
      <c r="AS796" s="344"/>
      <c r="AT796" s="344"/>
      <c r="AU796" s="344"/>
      <c r="AV796" s="344"/>
      <c r="AW796" s="344"/>
      <c r="AX796" s="344"/>
      <c r="AY796" s="344"/>
      <c r="AZ796" s="344"/>
      <c r="BA796" s="344"/>
      <c r="BB796" s="344"/>
      <c r="BC796" s="344"/>
      <c r="BD796" s="344"/>
      <c r="BE796" s="344"/>
      <c r="BF796" s="344"/>
      <c r="BG796" s="344"/>
      <c r="BH796" s="344"/>
      <c r="BI796" s="344"/>
      <c r="BJ796" s="344"/>
      <c r="BK796" s="344"/>
      <c r="BL796" s="344"/>
      <c r="BM796" s="344"/>
      <c r="BN796" s="344"/>
      <c r="BO796" s="344"/>
      <c r="BP796" s="344"/>
      <c r="BQ796" s="344"/>
      <c r="BR796" s="344"/>
      <c r="BS796" s="344"/>
      <c r="BT796" s="344"/>
      <c r="BU796" s="344"/>
      <c r="BV796" s="344"/>
      <c r="BW796" s="344"/>
      <c r="BX796" s="344"/>
      <c r="BY796" s="344"/>
      <c r="BZ796" s="344"/>
      <c r="CA796" s="344"/>
      <c r="CB796" s="344"/>
      <c r="CC796" s="344"/>
      <c r="CD796" s="344"/>
      <c r="CE796" s="344"/>
    </row>
    <row r="797" spans="1:83" ht="12.6" customHeight="1">
      <c r="A797" s="300" t="s">
        <v>1342</v>
      </c>
      <c r="B797" s="343"/>
      <c r="C797" s="345">
        <v>7.39</v>
      </c>
      <c r="D797" s="343">
        <v>640998</v>
      </c>
      <c r="E797" s="343">
        <v>182762</v>
      </c>
      <c r="F797" s="343">
        <v>107557</v>
      </c>
      <c r="G797" s="343">
        <v>94807</v>
      </c>
      <c r="H797" s="343">
        <v>0</v>
      </c>
      <c r="I797" s="343">
        <v>222055</v>
      </c>
      <c r="J797" s="343">
        <v>174542</v>
      </c>
      <c r="K797" s="343">
        <v>678</v>
      </c>
      <c r="L797" s="343">
        <v>119946</v>
      </c>
      <c r="M797" s="343">
        <v>0</v>
      </c>
      <c r="N797" s="343"/>
      <c r="O797" s="343"/>
      <c r="P797" s="343">
        <v>7236</v>
      </c>
      <c r="Q797" s="343">
        <v>0</v>
      </c>
      <c r="R797" s="343">
        <v>0</v>
      </c>
      <c r="S797" s="343">
        <v>0</v>
      </c>
      <c r="T797" s="345">
        <v>0</v>
      </c>
      <c r="U797" s="343"/>
      <c r="V797" s="344"/>
      <c r="W797" s="343"/>
      <c r="X797" s="343"/>
      <c r="Y797" s="343"/>
      <c r="Z797" s="344"/>
      <c r="AA797" s="344"/>
      <c r="AB797" s="344"/>
      <c r="AC797" s="344"/>
      <c r="AD797" s="344"/>
      <c r="AE797" s="344"/>
      <c r="AF797" s="344"/>
      <c r="AG797" s="344"/>
      <c r="AH797" s="344"/>
      <c r="AI797" s="344"/>
      <c r="AJ797" s="344"/>
      <c r="AK797" s="344"/>
      <c r="AL797" s="344"/>
      <c r="AM797" s="344"/>
      <c r="AN797" s="344"/>
      <c r="AO797" s="344"/>
      <c r="AP797" s="344"/>
      <c r="AQ797" s="344"/>
      <c r="AR797" s="344"/>
      <c r="AS797" s="344"/>
      <c r="AT797" s="344"/>
      <c r="AU797" s="344"/>
      <c r="AV797" s="344"/>
      <c r="AW797" s="344"/>
      <c r="AX797" s="344"/>
      <c r="AY797" s="344"/>
      <c r="AZ797" s="344"/>
      <c r="BA797" s="344"/>
      <c r="BB797" s="344"/>
      <c r="BC797" s="344"/>
      <c r="BD797" s="344"/>
      <c r="BE797" s="344"/>
      <c r="BF797" s="344"/>
      <c r="BG797" s="344"/>
      <c r="BH797" s="344"/>
      <c r="BI797" s="344"/>
      <c r="BJ797" s="344"/>
      <c r="BK797" s="344"/>
      <c r="BL797" s="344"/>
      <c r="BM797" s="344"/>
      <c r="BN797" s="344"/>
      <c r="BO797" s="344"/>
      <c r="BP797" s="344"/>
      <c r="BQ797" s="344"/>
      <c r="BR797" s="344"/>
      <c r="BS797" s="344"/>
      <c r="BT797" s="344"/>
      <c r="BU797" s="344"/>
      <c r="BV797" s="344"/>
      <c r="BW797" s="344"/>
      <c r="BX797" s="344"/>
      <c r="BY797" s="344"/>
      <c r="BZ797" s="344"/>
      <c r="CA797" s="344"/>
      <c r="CB797" s="344"/>
      <c r="CC797" s="344"/>
      <c r="CD797" s="344"/>
      <c r="CE797" s="344"/>
    </row>
    <row r="798" spans="1:83" ht="12.6" customHeight="1">
      <c r="A798" s="300" t="s">
        <v>1343</v>
      </c>
      <c r="B798" s="343"/>
      <c r="C798" s="345">
        <v>0.92</v>
      </c>
      <c r="D798" s="343">
        <v>75643</v>
      </c>
      <c r="E798" s="343">
        <v>21567</v>
      </c>
      <c r="F798" s="343">
        <v>11970</v>
      </c>
      <c r="G798" s="343">
        <v>69</v>
      </c>
      <c r="H798" s="343">
        <v>0</v>
      </c>
      <c r="I798" s="343">
        <v>38017</v>
      </c>
      <c r="J798" s="343">
        <v>0</v>
      </c>
      <c r="K798" s="343">
        <v>0</v>
      </c>
      <c r="L798" s="343">
        <v>3532</v>
      </c>
      <c r="M798" s="343">
        <v>0</v>
      </c>
      <c r="N798" s="343"/>
      <c r="O798" s="343"/>
      <c r="P798" s="343">
        <v>0</v>
      </c>
      <c r="Q798" s="343">
        <v>0</v>
      </c>
      <c r="R798" s="343">
        <v>0</v>
      </c>
      <c r="S798" s="343">
        <v>0</v>
      </c>
      <c r="T798" s="345">
        <v>0</v>
      </c>
      <c r="U798" s="343"/>
      <c r="V798" s="344"/>
      <c r="W798" s="343"/>
      <c r="X798" s="343"/>
      <c r="Y798" s="343"/>
      <c r="Z798" s="344"/>
      <c r="AA798" s="344"/>
      <c r="AB798" s="344"/>
      <c r="AC798" s="344"/>
      <c r="AD798" s="344"/>
      <c r="AE798" s="344"/>
      <c r="AF798" s="344"/>
      <c r="AG798" s="344"/>
      <c r="AH798" s="344"/>
      <c r="AI798" s="344"/>
      <c r="AJ798" s="344"/>
      <c r="AK798" s="344"/>
      <c r="AL798" s="344"/>
      <c r="AM798" s="344"/>
      <c r="AN798" s="344"/>
      <c r="AO798" s="344"/>
      <c r="AP798" s="344"/>
      <c r="AQ798" s="344"/>
      <c r="AR798" s="344"/>
      <c r="AS798" s="344"/>
      <c r="AT798" s="344"/>
      <c r="AU798" s="344"/>
      <c r="AV798" s="344"/>
      <c r="AW798" s="344"/>
      <c r="AX798" s="344"/>
      <c r="AY798" s="344"/>
      <c r="AZ798" s="344"/>
      <c r="BA798" s="344"/>
      <c r="BB798" s="344"/>
      <c r="BC798" s="344"/>
      <c r="BD798" s="344"/>
      <c r="BE798" s="344"/>
      <c r="BF798" s="344"/>
      <c r="BG798" s="344"/>
      <c r="BH798" s="344"/>
      <c r="BI798" s="344"/>
      <c r="BJ798" s="344"/>
      <c r="BK798" s="344"/>
      <c r="BL798" s="344"/>
      <c r="BM798" s="344"/>
      <c r="BN798" s="344"/>
      <c r="BO798" s="344"/>
      <c r="BP798" s="344"/>
      <c r="BQ798" s="344"/>
      <c r="BR798" s="344"/>
      <c r="BS798" s="344"/>
      <c r="BT798" s="344"/>
      <c r="BU798" s="344"/>
      <c r="BV798" s="344"/>
      <c r="BW798" s="344"/>
      <c r="BX798" s="344"/>
      <c r="BY798" s="344"/>
      <c r="BZ798" s="344"/>
      <c r="CA798" s="344"/>
      <c r="CB798" s="344"/>
      <c r="CC798" s="344"/>
      <c r="CD798" s="344"/>
      <c r="CE798" s="344"/>
    </row>
    <row r="799" spans="1:83" ht="12.6" customHeight="1">
      <c r="A799" s="300" t="s">
        <v>1344</v>
      </c>
      <c r="B799" s="343"/>
      <c r="C799" s="345">
        <v>0</v>
      </c>
      <c r="D799" s="343">
        <v>0</v>
      </c>
      <c r="E799" s="343">
        <v>0</v>
      </c>
      <c r="F799" s="343">
        <v>0</v>
      </c>
      <c r="G799" s="343">
        <v>0</v>
      </c>
      <c r="H799" s="343">
        <v>0</v>
      </c>
      <c r="I799" s="343">
        <v>0</v>
      </c>
      <c r="J799" s="343">
        <v>0</v>
      </c>
      <c r="K799" s="343">
        <v>0</v>
      </c>
      <c r="L799" s="343">
        <v>0</v>
      </c>
      <c r="M799" s="343">
        <v>0</v>
      </c>
      <c r="N799" s="343"/>
      <c r="O799" s="343"/>
      <c r="P799" s="343">
        <v>0</v>
      </c>
      <c r="Q799" s="343">
        <v>0</v>
      </c>
      <c r="R799" s="343">
        <v>0</v>
      </c>
      <c r="S799" s="343">
        <v>0</v>
      </c>
      <c r="T799" s="345">
        <v>0</v>
      </c>
      <c r="U799" s="343"/>
      <c r="V799" s="344"/>
      <c r="W799" s="343"/>
      <c r="X799" s="343"/>
      <c r="Y799" s="343"/>
      <c r="Z799" s="344"/>
      <c r="AA799" s="344"/>
      <c r="AB799" s="344"/>
      <c r="AC799" s="344"/>
      <c r="AD799" s="344"/>
      <c r="AE799" s="344"/>
      <c r="AF799" s="344"/>
      <c r="AG799" s="344"/>
      <c r="AH799" s="344"/>
      <c r="AI799" s="344"/>
      <c r="AJ799" s="344"/>
      <c r="AK799" s="344"/>
      <c r="AL799" s="344"/>
      <c r="AM799" s="344"/>
      <c r="AN799" s="344"/>
      <c r="AO799" s="344"/>
      <c r="AP799" s="344"/>
      <c r="AQ799" s="344"/>
      <c r="AR799" s="344"/>
      <c r="AS799" s="344"/>
      <c r="AT799" s="344"/>
      <c r="AU799" s="344"/>
      <c r="AV799" s="344"/>
      <c r="AW799" s="344"/>
      <c r="AX799" s="344"/>
      <c r="AY799" s="344"/>
      <c r="AZ799" s="344"/>
      <c r="BA799" s="344"/>
      <c r="BB799" s="344"/>
      <c r="BC799" s="344"/>
      <c r="BD799" s="344"/>
      <c r="BE799" s="344"/>
      <c r="BF799" s="344"/>
      <c r="BG799" s="344"/>
      <c r="BH799" s="344"/>
      <c r="BI799" s="344"/>
      <c r="BJ799" s="344"/>
      <c r="BK799" s="344"/>
      <c r="BL799" s="344"/>
      <c r="BM799" s="344"/>
      <c r="BN799" s="344"/>
      <c r="BO799" s="344"/>
      <c r="BP799" s="344"/>
      <c r="BQ799" s="344"/>
      <c r="BR799" s="344"/>
      <c r="BS799" s="344"/>
      <c r="BT799" s="344"/>
      <c r="BU799" s="344"/>
      <c r="BV799" s="344"/>
      <c r="BW799" s="344"/>
      <c r="BX799" s="344"/>
      <c r="BY799" s="344"/>
      <c r="BZ799" s="344"/>
      <c r="CA799" s="344"/>
      <c r="CB799" s="344"/>
      <c r="CC799" s="344"/>
      <c r="CD799" s="344"/>
      <c r="CE799" s="344"/>
    </row>
    <row r="800" spans="1:83" ht="12.6" customHeight="1">
      <c r="A800" s="300" t="s">
        <v>1345</v>
      </c>
      <c r="B800" s="343"/>
      <c r="C800" s="345">
        <v>0</v>
      </c>
      <c r="D800" s="343">
        <v>0</v>
      </c>
      <c r="E800" s="343">
        <v>0</v>
      </c>
      <c r="F800" s="343">
        <v>0</v>
      </c>
      <c r="G800" s="343">
        <v>0</v>
      </c>
      <c r="H800" s="343">
        <v>0</v>
      </c>
      <c r="I800" s="343">
        <v>0</v>
      </c>
      <c r="J800" s="343">
        <v>0</v>
      </c>
      <c r="K800" s="343">
        <v>0</v>
      </c>
      <c r="L800" s="343">
        <v>0</v>
      </c>
      <c r="M800" s="343">
        <v>0</v>
      </c>
      <c r="N800" s="343"/>
      <c r="O800" s="343"/>
      <c r="P800" s="343">
        <v>0</v>
      </c>
      <c r="Q800" s="343">
        <v>0</v>
      </c>
      <c r="R800" s="343">
        <v>0</v>
      </c>
      <c r="S800" s="343">
        <v>0</v>
      </c>
      <c r="T800" s="345">
        <v>0</v>
      </c>
      <c r="U800" s="343"/>
      <c r="V800" s="344"/>
      <c r="W800" s="343"/>
      <c r="X800" s="343"/>
      <c r="Y800" s="343"/>
      <c r="Z800" s="344"/>
      <c r="AA800" s="344"/>
      <c r="AB800" s="344"/>
      <c r="AC800" s="344"/>
      <c r="AD800" s="344"/>
      <c r="AE800" s="344"/>
      <c r="AF800" s="344"/>
      <c r="AG800" s="344"/>
      <c r="AH800" s="344"/>
      <c r="AI800" s="344"/>
      <c r="AJ800" s="344"/>
      <c r="AK800" s="344"/>
      <c r="AL800" s="344"/>
      <c r="AM800" s="344"/>
      <c r="AN800" s="344"/>
      <c r="AO800" s="344"/>
      <c r="AP800" s="344"/>
      <c r="AQ800" s="344"/>
      <c r="AR800" s="344"/>
      <c r="AS800" s="344"/>
      <c r="AT800" s="344"/>
      <c r="AU800" s="344"/>
      <c r="AV800" s="344"/>
      <c r="AW800" s="344"/>
      <c r="AX800" s="344"/>
      <c r="AY800" s="344"/>
      <c r="AZ800" s="344"/>
      <c r="BA800" s="344"/>
      <c r="BB800" s="344"/>
      <c r="BC800" s="344"/>
      <c r="BD800" s="344"/>
      <c r="BE800" s="344"/>
      <c r="BF800" s="344"/>
      <c r="BG800" s="344"/>
      <c r="BH800" s="344"/>
      <c r="BI800" s="344"/>
      <c r="BJ800" s="344"/>
      <c r="BK800" s="344"/>
      <c r="BL800" s="344"/>
      <c r="BM800" s="344"/>
      <c r="BN800" s="344"/>
      <c r="BO800" s="344"/>
      <c r="BP800" s="344"/>
      <c r="BQ800" s="344"/>
      <c r="BR800" s="344"/>
      <c r="BS800" s="344"/>
      <c r="BT800" s="344"/>
      <c r="BU800" s="344"/>
      <c r="BV800" s="344"/>
      <c r="BW800" s="344"/>
      <c r="BX800" s="344"/>
      <c r="BY800" s="344"/>
      <c r="BZ800" s="344"/>
      <c r="CA800" s="344"/>
      <c r="CB800" s="344"/>
      <c r="CC800" s="344"/>
      <c r="CD800" s="344"/>
      <c r="CE800" s="344"/>
    </row>
    <row r="801" spans="1:83" ht="12.6" customHeight="1">
      <c r="A801" s="300" t="s">
        <v>1346</v>
      </c>
      <c r="B801" s="343"/>
      <c r="C801" s="345">
        <v>0</v>
      </c>
      <c r="D801" s="343">
        <v>0</v>
      </c>
      <c r="E801" s="343">
        <v>0</v>
      </c>
      <c r="F801" s="343">
        <v>0</v>
      </c>
      <c r="G801" s="343">
        <v>0</v>
      </c>
      <c r="H801" s="343">
        <v>0</v>
      </c>
      <c r="I801" s="343">
        <v>0</v>
      </c>
      <c r="J801" s="343">
        <v>0</v>
      </c>
      <c r="K801" s="343">
        <v>0</v>
      </c>
      <c r="L801" s="343">
        <v>0</v>
      </c>
      <c r="M801" s="343">
        <v>0</v>
      </c>
      <c r="N801" s="343"/>
      <c r="O801" s="343"/>
      <c r="P801" s="343">
        <v>0</v>
      </c>
      <c r="Q801" s="343">
        <v>0</v>
      </c>
      <c r="R801" s="343">
        <v>0</v>
      </c>
      <c r="S801" s="343">
        <v>0</v>
      </c>
      <c r="T801" s="345">
        <v>0</v>
      </c>
      <c r="U801" s="343"/>
      <c r="V801" s="344"/>
      <c r="W801" s="343"/>
      <c r="X801" s="343"/>
      <c r="Y801" s="343"/>
      <c r="Z801" s="344"/>
      <c r="AA801" s="344"/>
      <c r="AB801" s="344"/>
      <c r="AC801" s="344"/>
      <c r="AD801" s="344"/>
      <c r="AE801" s="344"/>
      <c r="AF801" s="344"/>
      <c r="AG801" s="344"/>
      <c r="AH801" s="344"/>
      <c r="AI801" s="344"/>
      <c r="AJ801" s="344"/>
      <c r="AK801" s="344"/>
      <c r="AL801" s="344"/>
      <c r="AM801" s="344"/>
      <c r="AN801" s="344"/>
      <c r="AO801" s="344"/>
      <c r="AP801" s="344"/>
      <c r="AQ801" s="344"/>
      <c r="AR801" s="344"/>
      <c r="AS801" s="344"/>
      <c r="AT801" s="344"/>
      <c r="AU801" s="344"/>
      <c r="AV801" s="344"/>
      <c r="AW801" s="344"/>
      <c r="AX801" s="344"/>
      <c r="AY801" s="344"/>
      <c r="AZ801" s="344"/>
      <c r="BA801" s="344"/>
      <c r="BB801" s="344"/>
      <c r="BC801" s="344"/>
      <c r="BD801" s="344"/>
      <c r="BE801" s="344"/>
      <c r="BF801" s="344"/>
      <c r="BG801" s="344"/>
      <c r="BH801" s="344"/>
      <c r="BI801" s="344"/>
      <c r="BJ801" s="344"/>
      <c r="BK801" s="344"/>
      <c r="BL801" s="344"/>
      <c r="BM801" s="344"/>
      <c r="BN801" s="344"/>
      <c r="BO801" s="344"/>
      <c r="BP801" s="344"/>
      <c r="BQ801" s="344"/>
      <c r="BR801" s="344"/>
      <c r="BS801" s="344"/>
      <c r="BT801" s="344"/>
      <c r="BU801" s="344"/>
      <c r="BV801" s="344"/>
      <c r="BW801" s="344"/>
      <c r="BX801" s="344"/>
      <c r="BY801" s="344"/>
      <c r="BZ801" s="344"/>
      <c r="CA801" s="344"/>
      <c r="CB801" s="344"/>
      <c r="CC801" s="344"/>
      <c r="CD801" s="344"/>
      <c r="CE801" s="344"/>
    </row>
    <row r="802" spans="1:83" ht="12.6" customHeight="1">
      <c r="A802" s="300" t="s">
        <v>1347</v>
      </c>
      <c r="B802" s="343"/>
      <c r="C802" s="345">
        <v>0</v>
      </c>
      <c r="D802" s="343">
        <v>0</v>
      </c>
      <c r="E802" s="343">
        <v>0</v>
      </c>
      <c r="F802" s="343">
        <v>0</v>
      </c>
      <c r="G802" s="343">
        <v>0</v>
      </c>
      <c r="H802" s="343">
        <v>0</v>
      </c>
      <c r="I802" s="343">
        <v>0</v>
      </c>
      <c r="J802" s="343">
        <v>0</v>
      </c>
      <c r="K802" s="343">
        <v>0</v>
      </c>
      <c r="L802" s="343">
        <v>0</v>
      </c>
      <c r="M802" s="343">
        <v>0</v>
      </c>
      <c r="N802" s="343"/>
      <c r="O802" s="343"/>
      <c r="P802" s="343">
        <v>0</v>
      </c>
      <c r="Q802" s="343">
        <v>0</v>
      </c>
      <c r="R802" s="343">
        <v>0</v>
      </c>
      <c r="S802" s="343">
        <v>0</v>
      </c>
      <c r="T802" s="345">
        <v>0</v>
      </c>
      <c r="U802" s="343"/>
      <c r="V802" s="344"/>
      <c r="W802" s="343"/>
      <c r="X802" s="343"/>
      <c r="Y802" s="343"/>
      <c r="Z802" s="344"/>
      <c r="AA802" s="344"/>
      <c r="AB802" s="344"/>
      <c r="AC802" s="344"/>
      <c r="AD802" s="344"/>
      <c r="AE802" s="344"/>
      <c r="AF802" s="344"/>
      <c r="AG802" s="344"/>
      <c r="AH802" s="344"/>
      <c r="AI802" s="344"/>
      <c r="AJ802" s="344"/>
      <c r="AK802" s="344"/>
      <c r="AL802" s="344"/>
      <c r="AM802" s="344"/>
      <c r="AN802" s="344"/>
      <c r="AO802" s="344"/>
      <c r="AP802" s="344"/>
      <c r="AQ802" s="344"/>
      <c r="AR802" s="344"/>
      <c r="AS802" s="344"/>
      <c r="AT802" s="344"/>
      <c r="AU802" s="344"/>
      <c r="AV802" s="344"/>
      <c r="AW802" s="344"/>
      <c r="AX802" s="344"/>
      <c r="AY802" s="344"/>
      <c r="AZ802" s="344"/>
      <c r="BA802" s="344"/>
      <c r="BB802" s="344"/>
      <c r="BC802" s="344"/>
      <c r="BD802" s="344"/>
      <c r="BE802" s="344"/>
      <c r="BF802" s="344"/>
      <c r="BG802" s="344"/>
      <c r="BH802" s="344"/>
      <c r="BI802" s="344"/>
      <c r="BJ802" s="344"/>
      <c r="BK802" s="344"/>
      <c r="BL802" s="344"/>
      <c r="BM802" s="344"/>
      <c r="BN802" s="344"/>
      <c r="BO802" s="344"/>
      <c r="BP802" s="344"/>
      <c r="BQ802" s="344"/>
      <c r="BR802" s="344"/>
      <c r="BS802" s="344"/>
      <c r="BT802" s="344"/>
      <c r="BU802" s="344"/>
      <c r="BV802" s="344"/>
      <c r="BW802" s="344"/>
      <c r="BX802" s="344"/>
      <c r="BY802" s="344"/>
      <c r="BZ802" s="344"/>
      <c r="CA802" s="344"/>
      <c r="CB802" s="344"/>
      <c r="CC802" s="344"/>
      <c r="CD802" s="344"/>
      <c r="CE802" s="344"/>
    </row>
    <row r="803" spans="1:83" ht="12.6" customHeight="1">
      <c r="A803" s="300" t="s">
        <v>1348</v>
      </c>
      <c r="B803" s="343"/>
      <c r="C803" s="345">
        <v>0</v>
      </c>
      <c r="D803" s="343">
        <v>0</v>
      </c>
      <c r="E803" s="343">
        <v>0</v>
      </c>
      <c r="F803" s="343">
        <v>0</v>
      </c>
      <c r="G803" s="343">
        <v>0</v>
      </c>
      <c r="H803" s="343">
        <v>0</v>
      </c>
      <c r="I803" s="343">
        <v>0</v>
      </c>
      <c r="J803" s="343">
        <v>0</v>
      </c>
      <c r="K803" s="343">
        <v>0</v>
      </c>
      <c r="L803" s="343">
        <v>0</v>
      </c>
      <c r="M803" s="343">
        <v>0</v>
      </c>
      <c r="N803" s="343"/>
      <c r="O803" s="343"/>
      <c r="P803" s="343">
        <v>0</v>
      </c>
      <c r="Q803" s="343">
        <v>0</v>
      </c>
      <c r="R803" s="343">
        <v>0</v>
      </c>
      <c r="S803" s="343">
        <v>0</v>
      </c>
      <c r="T803" s="345">
        <v>0</v>
      </c>
      <c r="U803" s="343"/>
      <c r="V803" s="344"/>
      <c r="W803" s="343"/>
      <c r="X803" s="343"/>
      <c r="Y803" s="343"/>
      <c r="Z803" s="344"/>
      <c r="AA803" s="344"/>
      <c r="AB803" s="344"/>
      <c r="AC803" s="344"/>
      <c r="AD803" s="344"/>
      <c r="AE803" s="344"/>
      <c r="AF803" s="344"/>
      <c r="AG803" s="344"/>
      <c r="AH803" s="344"/>
      <c r="AI803" s="344"/>
      <c r="AJ803" s="344"/>
      <c r="AK803" s="344"/>
      <c r="AL803" s="344"/>
      <c r="AM803" s="344"/>
      <c r="AN803" s="344"/>
      <c r="AO803" s="344"/>
      <c r="AP803" s="344"/>
      <c r="AQ803" s="344"/>
      <c r="AR803" s="344"/>
      <c r="AS803" s="344"/>
      <c r="AT803" s="344"/>
      <c r="AU803" s="344"/>
      <c r="AV803" s="344"/>
      <c r="AW803" s="344"/>
      <c r="AX803" s="344"/>
      <c r="AY803" s="344"/>
      <c r="AZ803" s="344"/>
      <c r="BA803" s="344"/>
      <c r="BB803" s="344"/>
      <c r="BC803" s="344"/>
      <c r="BD803" s="344"/>
      <c r="BE803" s="344"/>
      <c r="BF803" s="344"/>
      <c r="BG803" s="344"/>
      <c r="BH803" s="344"/>
      <c r="BI803" s="344"/>
      <c r="BJ803" s="344"/>
      <c r="BK803" s="344"/>
      <c r="BL803" s="344"/>
      <c r="BM803" s="344"/>
      <c r="BN803" s="344"/>
      <c r="BO803" s="344"/>
      <c r="BP803" s="344"/>
      <c r="BQ803" s="344"/>
      <c r="BR803" s="344"/>
      <c r="BS803" s="344"/>
      <c r="BT803" s="344"/>
      <c r="BU803" s="344"/>
      <c r="BV803" s="344"/>
      <c r="BW803" s="344"/>
      <c r="BX803" s="344"/>
      <c r="BY803" s="344"/>
      <c r="BZ803" s="344"/>
      <c r="CA803" s="344"/>
      <c r="CB803" s="344"/>
      <c r="CC803" s="344"/>
      <c r="CD803" s="344"/>
      <c r="CE803" s="344"/>
    </row>
    <row r="804" spans="1:83" ht="12.6" customHeight="1">
      <c r="A804" s="300" t="s">
        <v>1349</v>
      </c>
      <c r="B804" s="343"/>
      <c r="C804" s="345">
        <v>0</v>
      </c>
      <c r="D804" s="343">
        <v>0</v>
      </c>
      <c r="E804" s="343">
        <v>0</v>
      </c>
      <c r="F804" s="343">
        <v>0</v>
      </c>
      <c r="G804" s="343">
        <v>0</v>
      </c>
      <c r="H804" s="343">
        <v>0</v>
      </c>
      <c r="I804" s="343">
        <v>0</v>
      </c>
      <c r="J804" s="343">
        <v>0</v>
      </c>
      <c r="K804" s="343">
        <v>0</v>
      </c>
      <c r="L804" s="343">
        <v>0</v>
      </c>
      <c r="M804" s="343">
        <v>0</v>
      </c>
      <c r="N804" s="343"/>
      <c r="O804" s="343"/>
      <c r="P804" s="343">
        <v>0</v>
      </c>
      <c r="Q804" s="343">
        <v>0</v>
      </c>
      <c r="R804" s="343">
        <v>0</v>
      </c>
      <c r="S804" s="343">
        <v>0</v>
      </c>
      <c r="T804" s="345">
        <v>0</v>
      </c>
      <c r="U804" s="343"/>
      <c r="V804" s="344"/>
      <c r="W804" s="343"/>
      <c r="X804" s="343"/>
      <c r="Y804" s="343"/>
      <c r="Z804" s="344"/>
      <c r="AA804" s="344"/>
      <c r="AB804" s="344"/>
      <c r="AC804" s="344"/>
      <c r="AD804" s="344"/>
      <c r="AE804" s="344"/>
      <c r="AF804" s="344"/>
      <c r="AG804" s="344"/>
      <c r="AH804" s="344"/>
      <c r="AI804" s="344"/>
      <c r="AJ804" s="344"/>
      <c r="AK804" s="344"/>
      <c r="AL804" s="344"/>
      <c r="AM804" s="344"/>
      <c r="AN804" s="344"/>
      <c r="AO804" s="344"/>
      <c r="AP804" s="344"/>
      <c r="AQ804" s="344"/>
      <c r="AR804" s="344"/>
      <c r="AS804" s="344"/>
      <c r="AT804" s="344"/>
      <c r="AU804" s="344"/>
      <c r="AV804" s="344"/>
      <c r="AW804" s="344"/>
      <c r="AX804" s="344"/>
      <c r="AY804" s="344"/>
      <c r="AZ804" s="344"/>
      <c r="BA804" s="344"/>
      <c r="BB804" s="344"/>
      <c r="BC804" s="344"/>
      <c r="BD804" s="344"/>
      <c r="BE804" s="344"/>
      <c r="BF804" s="344"/>
      <c r="BG804" s="344"/>
      <c r="BH804" s="344"/>
      <c r="BI804" s="344"/>
      <c r="BJ804" s="344"/>
      <c r="BK804" s="344"/>
      <c r="BL804" s="344"/>
      <c r="BM804" s="344"/>
      <c r="BN804" s="344"/>
      <c r="BO804" s="344"/>
      <c r="BP804" s="344"/>
      <c r="BQ804" s="344"/>
      <c r="BR804" s="344"/>
      <c r="BS804" s="344"/>
      <c r="BT804" s="344"/>
      <c r="BU804" s="344"/>
      <c r="BV804" s="344"/>
      <c r="BW804" s="344"/>
      <c r="BX804" s="344"/>
      <c r="BY804" s="344"/>
      <c r="BZ804" s="344"/>
      <c r="CA804" s="344"/>
      <c r="CB804" s="344"/>
      <c r="CC804" s="344"/>
      <c r="CD804" s="344"/>
      <c r="CE804" s="344"/>
    </row>
    <row r="805" spans="1:83" ht="12.6" customHeight="1">
      <c r="A805" s="300" t="s">
        <v>1350</v>
      </c>
      <c r="B805" s="343"/>
      <c r="C805" s="345">
        <v>0.19</v>
      </c>
      <c r="D805" s="343">
        <v>200159</v>
      </c>
      <c r="E805" s="343">
        <v>57069</v>
      </c>
      <c r="F805" s="343">
        <v>0</v>
      </c>
      <c r="G805" s="343">
        <v>45</v>
      </c>
      <c r="H805" s="343">
        <v>0</v>
      </c>
      <c r="I805" s="343">
        <v>94597</v>
      </c>
      <c r="J805" s="343">
        <v>49111</v>
      </c>
      <c r="K805" s="343">
        <v>0</v>
      </c>
      <c r="L805" s="343">
        <v>0</v>
      </c>
      <c r="M805" s="343">
        <v>0</v>
      </c>
      <c r="N805" s="343"/>
      <c r="O805" s="343"/>
      <c r="P805" s="343">
        <v>2036</v>
      </c>
      <c r="Q805" s="343">
        <v>0</v>
      </c>
      <c r="R805" s="343">
        <v>2036</v>
      </c>
      <c r="S805" s="343">
        <v>0</v>
      </c>
      <c r="T805" s="345">
        <v>0</v>
      </c>
      <c r="U805" s="343"/>
      <c r="V805" s="344"/>
      <c r="W805" s="343"/>
      <c r="X805" s="343"/>
      <c r="Y805" s="343"/>
      <c r="Z805" s="344"/>
      <c r="AA805" s="344"/>
      <c r="AB805" s="344"/>
      <c r="AC805" s="344"/>
      <c r="AD805" s="344"/>
      <c r="AE805" s="344"/>
      <c r="AF805" s="344"/>
      <c r="AG805" s="344"/>
      <c r="AH805" s="344"/>
      <c r="AI805" s="344"/>
      <c r="AJ805" s="344"/>
      <c r="AK805" s="344"/>
      <c r="AL805" s="344"/>
      <c r="AM805" s="344"/>
      <c r="AN805" s="344"/>
      <c r="AO805" s="344"/>
      <c r="AP805" s="344"/>
      <c r="AQ805" s="344"/>
      <c r="AR805" s="344"/>
      <c r="AS805" s="344"/>
      <c r="AT805" s="344"/>
      <c r="AU805" s="344"/>
      <c r="AV805" s="344"/>
      <c r="AW805" s="344"/>
      <c r="AX805" s="344"/>
      <c r="AY805" s="344"/>
      <c r="AZ805" s="344"/>
      <c r="BA805" s="344"/>
      <c r="BB805" s="344"/>
      <c r="BC805" s="344"/>
      <c r="BD805" s="344"/>
      <c r="BE805" s="344"/>
      <c r="BF805" s="344"/>
      <c r="BG805" s="344"/>
      <c r="BH805" s="344"/>
      <c r="BI805" s="344"/>
      <c r="BJ805" s="344"/>
      <c r="BK805" s="344"/>
      <c r="BL805" s="344"/>
      <c r="BM805" s="344"/>
      <c r="BN805" s="344"/>
      <c r="BO805" s="344"/>
      <c r="BP805" s="344"/>
      <c r="BQ805" s="344"/>
      <c r="BR805" s="344"/>
      <c r="BS805" s="344"/>
      <c r="BT805" s="344"/>
      <c r="BU805" s="344"/>
      <c r="BV805" s="344"/>
      <c r="BW805" s="344"/>
      <c r="BX805" s="344"/>
      <c r="BY805" s="344"/>
      <c r="BZ805" s="344"/>
      <c r="CA805" s="344"/>
      <c r="CB805" s="344"/>
      <c r="CC805" s="344"/>
      <c r="CD805" s="344"/>
      <c r="CE805" s="344"/>
    </row>
    <row r="806" spans="1:83" ht="12.6" customHeight="1">
      <c r="A806" s="300" t="s">
        <v>1351</v>
      </c>
      <c r="B806" s="343"/>
      <c r="C806" s="345">
        <v>0</v>
      </c>
      <c r="D806" s="343">
        <v>0</v>
      </c>
      <c r="E806" s="343">
        <v>0</v>
      </c>
      <c r="F806" s="343">
        <v>0</v>
      </c>
      <c r="G806" s="343">
        <v>0</v>
      </c>
      <c r="H806" s="343">
        <v>0</v>
      </c>
      <c r="I806" s="343">
        <v>0</v>
      </c>
      <c r="J806" s="343">
        <v>0</v>
      </c>
      <c r="K806" s="343">
        <v>0</v>
      </c>
      <c r="L806" s="343">
        <v>0</v>
      </c>
      <c r="M806" s="343">
        <v>0</v>
      </c>
      <c r="N806" s="343"/>
      <c r="O806" s="343"/>
      <c r="P806" s="343">
        <v>0</v>
      </c>
      <c r="Q806" s="343">
        <v>0</v>
      </c>
      <c r="R806" s="343">
        <v>0</v>
      </c>
      <c r="S806" s="343">
        <v>0</v>
      </c>
      <c r="T806" s="345">
        <v>0</v>
      </c>
      <c r="U806" s="343"/>
      <c r="V806" s="344"/>
      <c r="W806" s="343"/>
      <c r="X806" s="343"/>
      <c r="Y806" s="343"/>
      <c r="Z806" s="344"/>
      <c r="AA806" s="344"/>
      <c r="AB806" s="344"/>
      <c r="AC806" s="344"/>
      <c r="AD806" s="344"/>
      <c r="AE806" s="344"/>
      <c r="AF806" s="344"/>
      <c r="AG806" s="344"/>
      <c r="AH806" s="344"/>
      <c r="AI806" s="344"/>
      <c r="AJ806" s="344"/>
      <c r="AK806" s="344"/>
      <c r="AL806" s="344"/>
      <c r="AM806" s="344"/>
      <c r="AN806" s="344"/>
      <c r="AO806" s="344"/>
      <c r="AP806" s="344"/>
      <c r="AQ806" s="344"/>
      <c r="AR806" s="344"/>
      <c r="AS806" s="344"/>
      <c r="AT806" s="344"/>
      <c r="AU806" s="344"/>
      <c r="AV806" s="344"/>
      <c r="AW806" s="344"/>
      <c r="AX806" s="344"/>
      <c r="AY806" s="344"/>
      <c r="AZ806" s="344"/>
      <c r="BA806" s="344"/>
      <c r="BB806" s="344"/>
      <c r="BC806" s="344"/>
      <c r="BD806" s="344"/>
      <c r="BE806" s="344"/>
      <c r="BF806" s="344"/>
      <c r="BG806" s="344"/>
      <c r="BH806" s="344"/>
      <c r="BI806" s="344"/>
      <c r="BJ806" s="344"/>
      <c r="BK806" s="344"/>
      <c r="BL806" s="344"/>
      <c r="BM806" s="344"/>
      <c r="BN806" s="344"/>
      <c r="BO806" s="344"/>
      <c r="BP806" s="344"/>
      <c r="BQ806" s="344"/>
      <c r="BR806" s="344"/>
      <c r="BS806" s="344"/>
      <c r="BT806" s="344"/>
      <c r="BU806" s="344"/>
      <c r="BV806" s="344"/>
      <c r="BW806" s="344"/>
      <c r="BX806" s="344"/>
      <c r="BY806" s="344"/>
      <c r="BZ806" s="344"/>
      <c r="CA806" s="344"/>
      <c r="CB806" s="344"/>
      <c r="CC806" s="344"/>
      <c r="CD806" s="344"/>
      <c r="CE806" s="344"/>
    </row>
    <row r="807" spans="1:83" ht="12.6" customHeight="1">
      <c r="A807" s="300" t="s">
        <v>1352</v>
      </c>
      <c r="B807" s="343"/>
      <c r="C807" s="345">
        <v>0</v>
      </c>
      <c r="D807" s="343">
        <v>0</v>
      </c>
      <c r="E807" s="343">
        <v>0</v>
      </c>
      <c r="F807" s="343">
        <v>0</v>
      </c>
      <c r="G807" s="343">
        <v>0</v>
      </c>
      <c r="H807" s="343">
        <v>0</v>
      </c>
      <c r="I807" s="343">
        <v>0</v>
      </c>
      <c r="J807" s="343">
        <v>0</v>
      </c>
      <c r="K807" s="343">
        <v>0</v>
      </c>
      <c r="L807" s="343">
        <v>0</v>
      </c>
      <c r="M807" s="343">
        <v>0</v>
      </c>
      <c r="N807" s="343"/>
      <c r="O807" s="343"/>
      <c r="P807" s="343">
        <v>0</v>
      </c>
      <c r="Q807" s="343">
        <v>0</v>
      </c>
      <c r="R807" s="343">
        <v>0</v>
      </c>
      <c r="S807" s="343">
        <v>0</v>
      </c>
      <c r="T807" s="345">
        <v>0</v>
      </c>
      <c r="U807" s="343"/>
      <c r="V807" s="344"/>
      <c r="W807" s="343"/>
      <c r="X807" s="343"/>
      <c r="Y807" s="343"/>
      <c r="Z807" s="344"/>
      <c r="AA807" s="344"/>
      <c r="AB807" s="344"/>
      <c r="AC807" s="344"/>
      <c r="AD807" s="344"/>
      <c r="AE807" s="344"/>
      <c r="AF807" s="344"/>
      <c r="AG807" s="344"/>
      <c r="AH807" s="344"/>
      <c r="AI807" s="344"/>
      <c r="AJ807" s="344"/>
      <c r="AK807" s="344"/>
      <c r="AL807" s="344"/>
      <c r="AM807" s="344"/>
      <c r="AN807" s="344"/>
      <c r="AO807" s="344"/>
      <c r="AP807" s="344"/>
      <c r="AQ807" s="344"/>
      <c r="AR807" s="344"/>
      <c r="AS807" s="344"/>
      <c r="AT807" s="344"/>
      <c r="AU807" s="344"/>
      <c r="AV807" s="344"/>
      <c r="AW807" s="344"/>
      <c r="AX807" s="344"/>
      <c r="AY807" s="344"/>
      <c r="AZ807" s="344"/>
      <c r="BA807" s="344"/>
      <c r="BB807" s="344"/>
      <c r="BC807" s="344"/>
      <c r="BD807" s="344"/>
      <c r="BE807" s="344"/>
      <c r="BF807" s="344"/>
      <c r="BG807" s="344"/>
      <c r="BH807" s="344"/>
      <c r="BI807" s="344"/>
      <c r="BJ807" s="344"/>
      <c r="BK807" s="344"/>
      <c r="BL807" s="344"/>
      <c r="BM807" s="344"/>
      <c r="BN807" s="344"/>
      <c r="BO807" s="344"/>
      <c r="BP807" s="344"/>
      <c r="BQ807" s="344"/>
      <c r="BR807" s="344"/>
      <c r="BS807" s="344"/>
      <c r="BT807" s="344"/>
      <c r="BU807" s="344"/>
      <c r="BV807" s="344"/>
      <c r="BW807" s="344"/>
      <c r="BX807" s="344"/>
      <c r="BY807" s="344"/>
      <c r="BZ807" s="344"/>
      <c r="CA807" s="344"/>
      <c r="CB807" s="344"/>
      <c r="CC807" s="344"/>
      <c r="CD807" s="344"/>
      <c r="CE807" s="344"/>
    </row>
    <row r="808" spans="1:83" ht="12.6" customHeight="1">
      <c r="A808" s="300" t="s">
        <v>1353</v>
      </c>
      <c r="B808" s="343"/>
      <c r="C808" s="345">
        <v>2.81</v>
      </c>
      <c r="D808" s="343">
        <v>318201</v>
      </c>
      <c r="E808" s="343">
        <v>90726</v>
      </c>
      <c r="F808" s="343">
        <v>3331</v>
      </c>
      <c r="G808" s="343">
        <v>167</v>
      </c>
      <c r="H808" s="343">
        <v>0</v>
      </c>
      <c r="I808" s="343">
        <v>18990</v>
      </c>
      <c r="J808" s="343">
        <v>8177</v>
      </c>
      <c r="K808" s="343">
        <v>0</v>
      </c>
      <c r="L808" s="343">
        <v>7559</v>
      </c>
      <c r="M808" s="343">
        <v>0</v>
      </c>
      <c r="N808" s="343"/>
      <c r="O808" s="343"/>
      <c r="P808" s="343">
        <v>339</v>
      </c>
      <c r="Q808" s="343">
        <v>0</v>
      </c>
      <c r="R808" s="343">
        <v>339</v>
      </c>
      <c r="S808" s="343">
        <v>0</v>
      </c>
      <c r="T808" s="345">
        <v>0</v>
      </c>
      <c r="U808" s="343"/>
      <c r="V808" s="344"/>
      <c r="W808" s="343"/>
      <c r="X808" s="343"/>
      <c r="Y808" s="343"/>
      <c r="Z808" s="344"/>
      <c r="AA808" s="344"/>
      <c r="AB808" s="344"/>
      <c r="AC808" s="344"/>
      <c r="AD808" s="344"/>
      <c r="AE808" s="344"/>
      <c r="AF808" s="344"/>
      <c r="AG808" s="344"/>
      <c r="AH808" s="344"/>
      <c r="AI808" s="344"/>
      <c r="AJ808" s="344"/>
      <c r="AK808" s="344"/>
      <c r="AL808" s="344"/>
      <c r="AM808" s="344"/>
      <c r="AN808" s="344"/>
      <c r="AO808" s="344"/>
      <c r="AP808" s="344"/>
      <c r="AQ808" s="344"/>
      <c r="AR808" s="344"/>
      <c r="AS808" s="344"/>
      <c r="AT808" s="344"/>
      <c r="AU808" s="344"/>
      <c r="AV808" s="344"/>
      <c r="AW808" s="344"/>
      <c r="AX808" s="344"/>
      <c r="AY808" s="344"/>
      <c r="AZ808" s="344"/>
      <c r="BA808" s="344"/>
      <c r="BB808" s="344"/>
      <c r="BC808" s="344"/>
      <c r="BD808" s="344"/>
      <c r="BE808" s="344"/>
      <c r="BF808" s="344"/>
      <c r="BG808" s="344"/>
      <c r="BH808" s="344"/>
      <c r="BI808" s="344"/>
      <c r="BJ808" s="344"/>
      <c r="BK808" s="344"/>
      <c r="BL808" s="344"/>
      <c r="BM808" s="344"/>
      <c r="BN808" s="344"/>
      <c r="BO808" s="344"/>
      <c r="BP808" s="344"/>
      <c r="BQ808" s="344"/>
      <c r="BR808" s="344"/>
      <c r="BS808" s="344"/>
      <c r="BT808" s="344"/>
      <c r="BU808" s="344"/>
      <c r="BV808" s="344"/>
      <c r="BW808" s="344"/>
      <c r="BX808" s="344"/>
      <c r="BY808" s="344"/>
      <c r="BZ808" s="344"/>
      <c r="CA808" s="344"/>
      <c r="CB808" s="344"/>
      <c r="CC808" s="344"/>
      <c r="CD808" s="344"/>
      <c r="CE808" s="344"/>
    </row>
    <row r="809" spans="1:83" ht="12.6" customHeight="1">
      <c r="A809" s="300" t="s">
        <v>1354</v>
      </c>
      <c r="B809" s="343"/>
      <c r="C809" s="345">
        <v>0</v>
      </c>
      <c r="D809" s="343">
        <v>0</v>
      </c>
      <c r="E809" s="343">
        <v>0</v>
      </c>
      <c r="F809" s="343">
        <v>0</v>
      </c>
      <c r="G809" s="343">
        <v>0</v>
      </c>
      <c r="H809" s="343">
        <v>0</v>
      </c>
      <c r="I809" s="343">
        <v>0</v>
      </c>
      <c r="J809" s="343">
        <v>0</v>
      </c>
      <c r="K809" s="343">
        <v>0</v>
      </c>
      <c r="L809" s="343">
        <v>0</v>
      </c>
      <c r="M809" s="343">
        <v>0</v>
      </c>
      <c r="N809" s="343"/>
      <c r="O809" s="343"/>
      <c r="P809" s="343">
        <v>0</v>
      </c>
      <c r="Q809" s="343">
        <v>0</v>
      </c>
      <c r="R809" s="343">
        <v>0</v>
      </c>
      <c r="S809" s="343">
        <v>0</v>
      </c>
      <c r="T809" s="345">
        <v>0</v>
      </c>
      <c r="U809" s="343"/>
      <c r="V809" s="344"/>
      <c r="W809" s="343"/>
      <c r="X809" s="343"/>
      <c r="Y809" s="343"/>
      <c r="Z809" s="344"/>
      <c r="AA809" s="344"/>
      <c r="AB809" s="344"/>
      <c r="AC809" s="344"/>
      <c r="AD809" s="344"/>
      <c r="AE809" s="344"/>
      <c r="AF809" s="344"/>
      <c r="AG809" s="344"/>
      <c r="AH809" s="344"/>
      <c r="AI809" s="344"/>
      <c r="AJ809" s="344"/>
      <c r="AK809" s="344"/>
      <c r="AL809" s="344"/>
      <c r="AM809" s="344"/>
      <c r="AN809" s="344"/>
      <c r="AO809" s="344"/>
      <c r="AP809" s="344"/>
      <c r="AQ809" s="344"/>
      <c r="AR809" s="344"/>
      <c r="AS809" s="344"/>
      <c r="AT809" s="344"/>
      <c r="AU809" s="344"/>
      <c r="AV809" s="344"/>
      <c r="AW809" s="344"/>
      <c r="AX809" s="344"/>
      <c r="AY809" s="344"/>
      <c r="AZ809" s="344"/>
      <c r="BA809" s="344"/>
      <c r="BB809" s="344"/>
      <c r="BC809" s="344"/>
      <c r="BD809" s="344"/>
      <c r="BE809" s="344"/>
      <c r="BF809" s="344"/>
      <c r="BG809" s="344"/>
      <c r="BH809" s="344"/>
      <c r="BI809" s="344"/>
      <c r="BJ809" s="344"/>
      <c r="BK809" s="344"/>
      <c r="BL809" s="344"/>
      <c r="BM809" s="344"/>
      <c r="BN809" s="344"/>
      <c r="BO809" s="344"/>
      <c r="BP809" s="344"/>
      <c r="BQ809" s="344"/>
      <c r="BR809" s="344"/>
      <c r="BS809" s="344"/>
      <c r="BT809" s="344"/>
      <c r="BU809" s="344"/>
      <c r="BV809" s="344"/>
      <c r="BW809" s="344"/>
      <c r="BX809" s="344"/>
      <c r="BY809" s="344"/>
      <c r="BZ809" s="344"/>
      <c r="CA809" s="344"/>
      <c r="CB809" s="344"/>
      <c r="CC809" s="344"/>
      <c r="CD809" s="344"/>
      <c r="CE809" s="344"/>
    </row>
    <row r="810" spans="1:83" ht="12.6" customHeight="1">
      <c r="A810" s="300" t="s">
        <v>1355</v>
      </c>
      <c r="B810" s="343"/>
      <c r="C810" s="345">
        <v>0</v>
      </c>
      <c r="D810" s="343">
        <v>0</v>
      </c>
      <c r="E810" s="343">
        <v>0</v>
      </c>
      <c r="F810" s="343">
        <v>0</v>
      </c>
      <c r="G810" s="343">
        <v>0</v>
      </c>
      <c r="H810" s="343">
        <v>0</v>
      </c>
      <c r="I810" s="343">
        <v>0</v>
      </c>
      <c r="J810" s="343">
        <v>0</v>
      </c>
      <c r="K810" s="343">
        <v>0</v>
      </c>
      <c r="L810" s="343">
        <v>0</v>
      </c>
      <c r="M810" s="343">
        <v>0</v>
      </c>
      <c r="N810" s="343"/>
      <c r="O810" s="343"/>
      <c r="P810" s="343">
        <v>0</v>
      </c>
      <c r="Q810" s="343">
        <v>0</v>
      </c>
      <c r="R810" s="343">
        <v>0</v>
      </c>
      <c r="S810" s="343">
        <v>0</v>
      </c>
      <c r="T810" s="345">
        <v>0</v>
      </c>
      <c r="U810" s="343"/>
      <c r="V810" s="344"/>
      <c r="W810" s="343"/>
      <c r="X810" s="343"/>
      <c r="Y810" s="343"/>
      <c r="Z810" s="344"/>
      <c r="AA810" s="344"/>
      <c r="AB810" s="344"/>
      <c r="AC810" s="344"/>
      <c r="AD810" s="344"/>
      <c r="AE810" s="344"/>
      <c r="AF810" s="344"/>
      <c r="AG810" s="344"/>
      <c r="AH810" s="344"/>
      <c r="AI810" s="344"/>
      <c r="AJ810" s="344"/>
      <c r="AK810" s="344"/>
      <c r="AL810" s="344"/>
      <c r="AM810" s="344"/>
      <c r="AN810" s="344"/>
      <c r="AO810" s="344"/>
      <c r="AP810" s="344"/>
      <c r="AQ810" s="344"/>
      <c r="AR810" s="344"/>
      <c r="AS810" s="344"/>
      <c r="AT810" s="344"/>
      <c r="AU810" s="344"/>
      <c r="AV810" s="344"/>
      <c r="AW810" s="344"/>
      <c r="AX810" s="344"/>
      <c r="AY810" s="344"/>
      <c r="AZ810" s="344"/>
      <c r="BA810" s="344"/>
      <c r="BB810" s="344"/>
      <c r="BC810" s="344"/>
      <c r="BD810" s="344"/>
      <c r="BE810" s="344"/>
      <c r="BF810" s="344"/>
      <c r="BG810" s="344"/>
      <c r="BH810" s="344"/>
      <c r="BI810" s="344"/>
      <c r="BJ810" s="344"/>
      <c r="BK810" s="344"/>
      <c r="BL810" s="344"/>
      <c r="BM810" s="344"/>
      <c r="BN810" s="344"/>
      <c r="BO810" s="344"/>
      <c r="BP810" s="344"/>
      <c r="BQ810" s="344"/>
      <c r="BR810" s="344"/>
      <c r="BS810" s="344"/>
      <c r="BT810" s="344"/>
      <c r="BU810" s="344"/>
      <c r="BV810" s="344"/>
      <c r="BW810" s="344"/>
      <c r="BX810" s="344"/>
      <c r="BY810" s="344"/>
      <c r="BZ810" s="344"/>
      <c r="CA810" s="344"/>
      <c r="CB810" s="344"/>
      <c r="CC810" s="344"/>
      <c r="CD810" s="344"/>
      <c r="CE810" s="344"/>
    </row>
    <row r="811" spans="1:83" ht="12.6" customHeight="1">
      <c r="A811" s="300" t="s">
        <v>1356</v>
      </c>
      <c r="B811" s="343"/>
      <c r="C811" s="345">
        <v>0</v>
      </c>
      <c r="D811" s="343">
        <v>0</v>
      </c>
      <c r="E811" s="343">
        <v>0</v>
      </c>
      <c r="F811" s="343">
        <v>0</v>
      </c>
      <c r="G811" s="343">
        <v>0</v>
      </c>
      <c r="H811" s="343">
        <v>0</v>
      </c>
      <c r="I811" s="343">
        <v>0</v>
      </c>
      <c r="J811" s="343">
        <v>0</v>
      </c>
      <c r="K811" s="343">
        <v>0</v>
      </c>
      <c r="L811" s="343">
        <v>0</v>
      </c>
      <c r="M811" s="343">
        <v>0</v>
      </c>
      <c r="N811" s="343"/>
      <c r="O811" s="343"/>
      <c r="P811" s="343">
        <v>0</v>
      </c>
      <c r="Q811" s="343">
        <v>0</v>
      </c>
      <c r="R811" s="343">
        <v>0</v>
      </c>
      <c r="S811" s="343">
        <v>0</v>
      </c>
      <c r="T811" s="345">
        <v>0</v>
      </c>
      <c r="U811" s="343"/>
      <c r="V811" s="344"/>
      <c r="W811" s="343"/>
      <c r="X811" s="343"/>
      <c r="Y811" s="343"/>
      <c r="Z811" s="344"/>
      <c r="AA811" s="344"/>
      <c r="AB811" s="344"/>
      <c r="AC811" s="344"/>
      <c r="AD811" s="344"/>
      <c r="AE811" s="344"/>
      <c r="AF811" s="344"/>
      <c r="AG811" s="344"/>
      <c r="AH811" s="344"/>
      <c r="AI811" s="344"/>
      <c r="AJ811" s="344"/>
      <c r="AK811" s="344"/>
      <c r="AL811" s="344"/>
      <c r="AM811" s="344"/>
      <c r="AN811" s="344"/>
      <c r="AO811" s="344"/>
      <c r="AP811" s="344"/>
      <c r="AQ811" s="344"/>
      <c r="AR811" s="344"/>
      <c r="AS811" s="344"/>
      <c r="AT811" s="344"/>
      <c r="AU811" s="344"/>
      <c r="AV811" s="344"/>
      <c r="AW811" s="344"/>
      <c r="AX811" s="344"/>
      <c r="AY811" s="344"/>
      <c r="AZ811" s="344"/>
      <c r="BA811" s="344"/>
      <c r="BB811" s="344"/>
      <c r="BC811" s="344"/>
      <c r="BD811" s="344"/>
      <c r="BE811" s="344"/>
      <c r="BF811" s="344"/>
      <c r="BG811" s="344"/>
      <c r="BH811" s="344"/>
      <c r="BI811" s="344"/>
      <c r="BJ811" s="344"/>
      <c r="BK811" s="344"/>
      <c r="BL811" s="344"/>
      <c r="BM811" s="344"/>
      <c r="BN811" s="344"/>
      <c r="BO811" s="344"/>
      <c r="BP811" s="344"/>
      <c r="BQ811" s="344"/>
      <c r="BR811" s="344"/>
      <c r="BS811" s="344"/>
      <c r="BT811" s="344"/>
      <c r="BU811" s="344"/>
      <c r="BV811" s="344"/>
      <c r="BW811" s="344"/>
      <c r="BX811" s="344"/>
      <c r="BY811" s="344"/>
      <c r="BZ811" s="344"/>
      <c r="CA811" s="344"/>
      <c r="CB811" s="344"/>
      <c r="CC811" s="344"/>
      <c r="CD811" s="344"/>
      <c r="CE811" s="344"/>
    </row>
    <row r="812" spans="1:83" ht="12.6" customHeight="1">
      <c r="A812" s="300" t="s">
        <v>1357</v>
      </c>
      <c r="B812" s="343"/>
      <c r="C812" s="345">
        <v>0.08</v>
      </c>
      <c r="D812" s="343">
        <v>3654</v>
      </c>
      <c r="E812" s="343">
        <v>1042</v>
      </c>
      <c r="F812" s="343">
        <v>0</v>
      </c>
      <c r="G812" s="343">
        <v>14</v>
      </c>
      <c r="H812" s="343">
        <v>0</v>
      </c>
      <c r="I812" s="343">
        <v>7085</v>
      </c>
      <c r="J812" s="343">
        <v>0</v>
      </c>
      <c r="K812" s="343">
        <v>1145</v>
      </c>
      <c r="L812" s="343">
        <v>63601</v>
      </c>
      <c r="M812" s="343">
        <v>0</v>
      </c>
      <c r="N812" s="343"/>
      <c r="O812" s="343"/>
      <c r="P812" s="343">
        <v>0</v>
      </c>
      <c r="Q812" s="343">
        <v>0</v>
      </c>
      <c r="R812" s="343">
        <v>0</v>
      </c>
      <c r="S812" s="343">
        <v>0</v>
      </c>
      <c r="T812" s="345">
        <v>0</v>
      </c>
      <c r="U812" s="343"/>
      <c r="V812" s="344"/>
      <c r="W812" s="343"/>
      <c r="X812" s="343"/>
      <c r="Y812" s="343"/>
      <c r="Z812" s="344"/>
      <c r="AA812" s="344"/>
      <c r="AB812" s="344"/>
      <c r="AC812" s="344"/>
      <c r="AD812" s="344"/>
      <c r="AE812" s="344"/>
      <c r="AF812" s="344"/>
      <c r="AG812" s="344"/>
      <c r="AH812" s="344"/>
      <c r="AI812" s="344"/>
      <c r="AJ812" s="344"/>
      <c r="AK812" s="344"/>
      <c r="AL812" s="344"/>
      <c r="AM812" s="344"/>
      <c r="AN812" s="344"/>
      <c r="AO812" s="344"/>
      <c r="AP812" s="344"/>
      <c r="AQ812" s="344"/>
      <c r="AR812" s="344"/>
      <c r="AS812" s="344"/>
      <c r="AT812" s="344"/>
      <c r="AU812" s="344"/>
      <c r="AV812" s="344"/>
      <c r="AW812" s="344"/>
      <c r="AX812" s="344"/>
      <c r="AY812" s="344"/>
      <c r="AZ812" s="344"/>
      <c r="BA812" s="344"/>
      <c r="BB812" s="344"/>
      <c r="BC812" s="344"/>
      <c r="BD812" s="344"/>
      <c r="BE812" s="344"/>
      <c r="BF812" s="344"/>
      <c r="BG812" s="344"/>
      <c r="BH812" s="344"/>
      <c r="BI812" s="344"/>
      <c r="BJ812" s="344"/>
      <c r="BK812" s="344"/>
      <c r="BL812" s="344"/>
      <c r="BM812" s="344"/>
      <c r="BN812" s="344"/>
      <c r="BO812" s="344"/>
      <c r="BP812" s="344"/>
      <c r="BQ812" s="344"/>
      <c r="BR812" s="344"/>
      <c r="BS812" s="344"/>
      <c r="BT812" s="344"/>
      <c r="BU812" s="344"/>
      <c r="BV812" s="344"/>
      <c r="BW812" s="344"/>
      <c r="BX812" s="344"/>
      <c r="BY812" s="344"/>
      <c r="BZ812" s="344"/>
      <c r="CA812" s="344"/>
      <c r="CB812" s="344"/>
      <c r="CC812" s="344"/>
      <c r="CD812" s="344"/>
      <c r="CE812" s="344"/>
    </row>
    <row r="813" spans="1:83" ht="12.6" customHeight="1">
      <c r="A813" s="300" t="s">
        <v>1358</v>
      </c>
      <c r="B813" s="343"/>
      <c r="C813" s="346"/>
      <c r="D813" s="343"/>
      <c r="E813" s="343"/>
      <c r="F813" s="343"/>
      <c r="G813" s="343"/>
      <c r="H813" s="343"/>
      <c r="I813" s="343"/>
      <c r="J813" s="343"/>
      <c r="K813" s="343"/>
      <c r="L813" s="343"/>
      <c r="M813" s="343"/>
      <c r="N813" s="343"/>
      <c r="O813" s="343"/>
      <c r="P813" s="343"/>
      <c r="Q813" s="343"/>
      <c r="R813" s="343"/>
      <c r="S813" s="343"/>
      <c r="T813" s="346"/>
      <c r="U813" s="343">
        <v>471947</v>
      </c>
      <c r="V813" s="344">
        <v>1034180</v>
      </c>
      <c r="W813" s="343">
        <v>1832837</v>
      </c>
      <c r="X813" s="343">
        <v>371537</v>
      </c>
      <c r="Y813" s="343"/>
      <c r="Z813" s="344"/>
      <c r="AA813" s="344"/>
      <c r="AB813" s="344"/>
      <c r="AC813" s="344"/>
      <c r="AD813" s="344"/>
      <c r="AE813" s="344"/>
      <c r="AF813" s="344"/>
      <c r="AG813" s="344"/>
      <c r="AH813" s="344"/>
      <c r="AI813" s="344"/>
      <c r="AJ813" s="344"/>
      <c r="AK813" s="344"/>
      <c r="AL813" s="344"/>
      <c r="AM813" s="344"/>
      <c r="AN813" s="344"/>
      <c r="AO813" s="344"/>
      <c r="AP813" s="344"/>
      <c r="AQ813" s="344"/>
      <c r="AR813" s="344"/>
      <c r="AS813" s="344"/>
      <c r="AT813" s="344"/>
      <c r="AU813" s="344"/>
      <c r="AV813" s="344"/>
      <c r="AW813" s="344"/>
      <c r="AX813" s="344"/>
      <c r="AY813" s="344"/>
      <c r="AZ813" s="344"/>
      <c r="BA813" s="344"/>
      <c r="BB813" s="344"/>
      <c r="BC813" s="344"/>
      <c r="BD813" s="344"/>
      <c r="BE813" s="344"/>
      <c r="BF813" s="344"/>
      <c r="BG813" s="344"/>
      <c r="BH813" s="344"/>
      <c r="BI813" s="344"/>
      <c r="BJ813" s="344"/>
      <c r="BK813" s="344"/>
      <c r="BL813" s="344"/>
      <c r="BM813" s="344"/>
      <c r="BN813" s="344"/>
      <c r="BO813" s="344"/>
      <c r="BP813" s="344"/>
      <c r="BQ813" s="344"/>
      <c r="BR813" s="344"/>
      <c r="BS813" s="344"/>
      <c r="BT813" s="344"/>
      <c r="BU813" s="344"/>
      <c r="BV813" s="344"/>
      <c r="BW813" s="344"/>
      <c r="BX813" s="344"/>
      <c r="BY813" s="344"/>
      <c r="BZ813" s="344"/>
      <c r="CA813" s="344"/>
      <c r="CB813" s="344"/>
      <c r="CC813" s="344"/>
      <c r="CD813" s="344"/>
      <c r="CE813" s="344"/>
    </row>
    <row r="814" spans="1:83" ht="12.6" customHeight="1">
      <c r="A814" s="263"/>
      <c r="B814" s="344"/>
      <c r="C814" s="344"/>
      <c r="D814" s="344"/>
      <c r="E814" s="344"/>
      <c r="F814" s="344"/>
      <c r="G814" s="344"/>
      <c r="H814" s="344"/>
      <c r="I814" s="344"/>
      <c r="J814" s="344"/>
      <c r="K814" s="344"/>
      <c r="L814" s="344"/>
      <c r="M814" s="344"/>
      <c r="N814" s="344"/>
      <c r="O814" s="344"/>
      <c r="P814" s="344"/>
      <c r="Q814" s="344"/>
      <c r="R814" s="344"/>
      <c r="S814" s="344"/>
      <c r="T814" s="344"/>
      <c r="U814" s="344"/>
      <c r="V814" s="344"/>
      <c r="W814" s="344"/>
      <c r="X814" s="344"/>
      <c r="Y814" s="344"/>
      <c r="Z814" s="344"/>
      <c r="AA814" s="344"/>
      <c r="AB814" s="344"/>
      <c r="AC814" s="344"/>
      <c r="AD814" s="344"/>
      <c r="AE814" s="344"/>
      <c r="AF814" s="344"/>
      <c r="AG814" s="344"/>
      <c r="AH814" s="344"/>
      <c r="AI814" s="344"/>
      <c r="AJ814" s="344"/>
      <c r="AK814" s="344"/>
      <c r="AL814" s="344"/>
      <c r="AM814" s="344"/>
      <c r="AN814" s="344"/>
      <c r="AO814" s="344"/>
      <c r="AP814" s="344"/>
      <c r="AQ814" s="344"/>
      <c r="AR814" s="344"/>
      <c r="AS814" s="344"/>
      <c r="AT814" s="344"/>
      <c r="AU814" s="344"/>
      <c r="AV814" s="344"/>
      <c r="AW814" s="344"/>
      <c r="AX814" s="344"/>
      <c r="AY814" s="344"/>
      <c r="AZ814" s="344"/>
      <c r="BA814" s="344"/>
      <c r="BB814" s="344"/>
      <c r="BC814" s="344"/>
      <c r="BD814" s="344"/>
      <c r="BE814" s="344"/>
      <c r="BF814" s="344"/>
      <c r="BG814" s="344"/>
      <c r="BH814" s="344"/>
      <c r="BI814" s="344"/>
      <c r="BJ814" s="344"/>
      <c r="BK814" s="344"/>
      <c r="BL814" s="344"/>
      <c r="BM814" s="344"/>
      <c r="BN814" s="344"/>
      <c r="BO814" s="344"/>
      <c r="BP814" s="344"/>
      <c r="BQ814" s="344"/>
      <c r="BR814" s="344"/>
      <c r="BS814" s="344"/>
      <c r="BT814" s="344"/>
      <c r="BU814" s="344"/>
      <c r="BV814" s="344"/>
      <c r="BW814" s="344"/>
      <c r="BX814" s="344"/>
      <c r="BY814" s="344"/>
      <c r="BZ814" s="344"/>
      <c r="CA814" s="344"/>
      <c r="CB814" s="344"/>
      <c r="CC814" s="344"/>
      <c r="CD814" s="344"/>
      <c r="CE814" s="344"/>
    </row>
    <row r="815" spans="1:83" ht="12.6" customHeight="1">
      <c r="A815" s="263"/>
      <c r="B815" s="347" t="s">
        <v>1004</v>
      </c>
      <c r="C815" s="348">
        <v>143.20000000000002</v>
      </c>
      <c r="D815" s="344">
        <v>10451766</v>
      </c>
      <c r="E815" s="344">
        <v>2980017</v>
      </c>
      <c r="F815" s="344">
        <v>2015889</v>
      </c>
      <c r="G815" s="344">
        <v>2782946</v>
      </c>
      <c r="H815" s="344">
        <v>358260</v>
      </c>
      <c r="I815" s="344">
        <v>3215151</v>
      </c>
      <c r="J815" s="344">
        <v>1170610</v>
      </c>
      <c r="K815" s="344">
        <v>38685</v>
      </c>
      <c r="L815" s="344">
        <v>1273050</v>
      </c>
      <c r="M815" s="344">
        <v>1034180</v>
      </c>
      <c r="N815" s="344">
        <v>48069214</v>
      </c>
      <c r="O815" s="344">
        <v>8124248</v>
      </c>
      <c r="P815" s="344">
        <v>48530</v>
      </c>
      <c r="Q815" s="344">
        <v>5130</v>
      </c>
      <c r="R815" s="344">
        <v>32542</v>
      </c>
      <c r="S815" s="344">
        <v>75335</v>
      </c>
      <c r="T815" s="348">
        <v>41.9</v>
      </c>
      <c r="U815" s="344">
        <v>471947</v>
      </c>
      <c r="V815" s="344">
        <v>1034180</v>
      </c>
      <c r="W815" s="344">
        <v>1832837</v>
      </c>
      <c r="X815" s="344">
        <v>371537</v>
      </c>
      <c r="Y815" s="344">
        <v>6538499</v>
      </c>
      <c r="Z815" s="344"/>
      <c r="AA815" s="344"/>
      <c r="AB815" s="344"/>
      <c r="AC815" s="344"/>
      <c r="AD815" s="344"/>
      <c r="AE815" s="344"/>
      <c r="AF815" s="344"/>
      <c r="AG815" s="344"/>
      <c r="AH815" s="344"/>
      <c r="AI815" s="344"/>
      <c r="AJ815" s="344"/>
      <c r="AK815" s="344"/>
      <c r="AL815" s="344"/>
      <c r="AM815" s="344"/>
      <c r="AN815" s="344"/>
      <c r="AO815" s="344"/>
      <c r="AP815" s="344"/>
      <c r="AQ815" s="344"/>
      <c r="AR815" s="344"/>
      <c r="AS815" s="344"/>
      <c r="AT815" s="344"/>
      <c r="AU815" s="344"/>
      <c r="AV815" s="344"/>
      <c r="AW815" s="344"/>
      <c r="AX815" s="344"/>
      <c r="AY815" s="344"/>
      <c r="AZ815" s="344"/>
      <c r="BA815" s="344"/>
      <c r="BB815" s="344"/>
      <c r="BC815" s="344"/>
      <c r="BD815" s="344"/>
      <c r="BE815" s="344"/>
      <c r="BF815" s="344"/>
      <c r="BG815" s="344"/>
      <c r="BH815" s="344"/>
      <c r="BI815" s="344"/>
      <c r="BJ815" s="344"/>
      <c r="BK815" s="344"/>
      <c r="BL815" s="344"/>
      <c r="BM815" s="344"/>
      <c r="BN815" s="344"/>
      <c r="BO815" s="344"/>
      <c r="BP815" s="344"/>
      <c r="BQ815" s="344"/>
      <c r="BR815" s="344"/>
      <c r="BS815" s="344"/>
      <c r="BT815" s="344"/>
      <c r="BU815" s="344"/>
      <c r="BV815" s="344"/>
      <c r="BW815" s="344"/>
      <c r="BX815" s="344"/>
      <c r="BY815" s="344"/>
      <c r="BZ815" s="344"/>
      <c r="CA815" s="344"/>
      <c r="CB815" s="344"/>
      <c r="CC815" s="344"/>
      <c r="CD815" s="344"/>
      <c r="CE815" s="344"/>
    </row>
    <row r="816" spans="1:83" ht="12.6" customHeight="1">
      <c r="A816" s="263"/>
      <c r="B816" s="344" t="s">
        <v>1005</v>
      </c>
      <c r="C816" s="348">
        <v>143.18573076923076</v>
      </c>
      <c r="D816" s="344">
        <v>10451766</v>
      </c>
      <c r="E816" s="344">
        <v>2980017</v>
      </c>
      <c r="F816" s="344">
        <v>2015889</v>
      </c>
      <c r="G816" s="344">
        <v>2782946</v>
      </c>
      <c r="H816" s="347">
        <v>358260</v>
      </c>
      <c r="I816" s="347">
        <v>3215151</v>
      </c>
      <c r="J816" s="347">
        <v>1170610</v>
      </c>
      <c r="K816" s="347">
        <v>38685</v>
      </c>
      <c r="L816" s="347">
        <v>1273050</v>
      </c>
      <c r="M816" s="347">
        <v>1034180</v>
      </c>
      <c r="N816" s="344">
        <v>48069214</v>
      </c>
      <c r="O816" s="344">
        <v>8124248</v>
      </c>
      <c r="P816" s="344">
        <v>48530</v>
      </c>
      <c r="Q816" s="344">
        <v>5130</v>
      </c>
      <c r="R816" s="344">
        <v>32542</v>
      </c>
      <c r="S816" s="344">
        <v>75336</v>
      </c>
      <c r="T816" s="348">
        <v>41.89875961538462</v>
      </c>
      <c r="U816" s="344" t="s">
        <v>1006</v>
      </c>
      <c r="V816" s="344" t="s">
        <v>1006</v>
      </c>
      <c r="W816" s="344" t="s">
        <v>1006</v>
      </c>
      <c r="X816" s="344" t="s">
        <v>1006</v>
      </c>
      <c r="Y816" s="344">
        <v>6538500</v>
      </c>
      <c r="Z816" s="344"/>
      <c r="AA816" s="344"/>
      <c r="AB816" s="344"/>
      <c r="AC816" s="344"/>
      <c r="AD816" s="344"/>
      <c r="AE816" s="344"/>
      <c r="AF816" s="344"/>
      <c r="AG816" s="344"/>
      <c r="AH816" s="344"/>
      <c r="AI816" s="344"/>
      <c r="AJ816" s="344"/>
      <c r="AK816" s="344"/>
      <c r="AL816" s="344"/>
      <c r="AM816" s="344"/>
      <c r="AN816" s="344"/>
      <c r="AO816" s="344"/>
      <c r="AP816" s="344"/>
      <c r="AQ816" s="344"/>
      <c r="AR816" s="344"/>
      <c r="AS816" s="344"/>
      <c r="AT816" s="344"/>
      <c r="AU816" s="344"/>
      <c r="AV816" s="344"/>
      <c r="AW816" s="344"/>
      <c r="AX816" s="344"/>
      <c r="AY816" s="344"/>
      <c r="AZ816" s="344"/>
      <c r="BA816" s="344"/>
      <c r="BB816" s="344"/>
      <c r="BC816" s="344"/>
      <c r="BD816" s="344"/>
      <c r="BE816" s="344"/>
      <c r="BF816" s="344"/>
      <c r="BG816" s="344"/>
      <c r="BH816" s="344"/>
      <c r="BI816" s="344"/>
      <c r="BJ816" s="344"/>
      <c r="BK816" s="344"/>
      <c r="BL816" s="344"/>
      <c r="BM816" s="344"/>
      <c r="BN816" s="344"/>
      <c r="BO816" s="344"/>
      <c r="BP816" s="344"/>
      <c r="BQ816" s="344"/>
      <c r="BR816" s="344"/>
      <c r="BS816" s="344"/>
      <c r="BT816" s="344"/>
      <c r="BU816" s="344"/>
      <c r="BV816" s="344"/>
      <c r="BW816" s="344"/>
      <c r="BX816" s="344"/>
      <c r="BY816" s="344"/>
      <c r="BZ816" s="344"/>
      <c r="CA816" s="344"/>
      <c r="CB816" s="344"/>
      <c r="CC816" s="344"/>
      <c r="CD816" s="344"/>
      <c r="CE816" s="344"/>
    </row>
    <row r="817" spans="2:15" ht="12.6" customHeight="1">
      <c r="B817" s="274" t="s">
        <v>471</v>
      </c>
      <c r="C817" s="290" t="s">
        <v>1007</v>
      </c>
      <c r="D817" s="274">
        <v>10451766</v>
      </c>
      <c r="E817" s="274">
        <v>2734831</v>
      </c>
      <c r="F817" s="274">
        <v>2015889</v>
      </c>
      <c r="G817" s="312">
        <v>2782946</v>
      </c>
      <c r="H817" s="312">
        <v>358260</v>
      </c>
      <c r="I817" s="312">
        <v>3215151</v>
      </c>
      <c r="J817" s="312">
        <v>1170611</v>
      </c>
      <c r="K817" s="312">
        <v>38685</v>
      </c>
      <c r="L817" s="312">
        <v>1587585</v>
      </c>
      <c r="M817" s="312">
        <v>983176</v>
      </c>
      <c r="N817" s="274">
        <v>48069214</v>
      </c>
      <c r="O817" s="274">
        <v>8124248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>
      <c r="J1" s="166" t="s">
        <v>1008</v>
      </c>
    </row>
    <row r="2" spans="2:13" ht="15.6" thickTop="1">
      <c r="B2" s="141"/>
      <c r="C2" s="142"/>
      <c r="D2" s="142"/>
      <c r="E2" s="142"/>
      <c r="F2" s="142"/>
      <c r="G2" s="142"/>
      <c r="H2" s="142"/>
      <c r="I2" s="142"/>
      <c r="J2" s="143"/>
    </row>
    <row r="3" spans="2:13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>
      <c r="B6" s="146"/>
      <c r="C6" s="147"/>
      <c r="D6" s="147"/>
      <c r="E6" s="147"/>
      <c r="F6" s="147"/>
      <c r="G6" s="147"/>
      <c r="H6" s="147"/>
      <c r="I6" s="147"/>
      <c r="J6" s="262" t="s">
        <v>1264</v>
      </c>
    </row>
    <row r="7" spans="2:13" ht="15.6" thickTop="1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>
      <c r="B11" s="144"/>
      <c r="C11" s="8"/>
      <c r="D11" s="8"/>
      <c r="E11" s="8"/>
      <c r="F11" s="76"/>
      <c r="G11" s="76"/>
      <c r="H11" s="8"/>
      <c r="I11" s="8"/>
      <c r="J11" s="145"/>
    </row>
    <row r="12" spans="2:13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>
      <c r="B15" s="144"/>
      <c r="C15" s="8"/>
      <c r="D15" s="8"/>
      <c r="E15" s="8"/>
      <c r="F15" s="8"/>
      <c r="G15" s="8"/>
      <c r="H15" s="8"/>
      <c r="I15" s="8"/>
      <c r="J15" s="145"/>
      <c r="M15" s="244"/>
    </row>
    <row r="16" spans="2:13" ht="15.6" thickBot="1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>
      <c r="B17" s="141"/>
      <c r="C17" s="150" t="s">
        <v>1014</v>
      </c>
      <c r="D17" s="150"/>
      <c r="E17" s="142" t="str">
        <f>+data!C84</f>
        <v>Pacific County Public Healthcare Services District No. 3</v>
      </c>
      <c r="F17" s="149"/>
      <c r="G17" s="149"/>
      <c r="H17" s="142"/>
      <c r="I17" s="142"/>
      <c r="J17" s="143"/>
    </row>
    <row r="18" spans="2:10">
      <c r="B18" s="144"/>
      <c r="C18" s="151" t="s">
        <v>1015</v>
      </c>
      <c r="D18" s="151"/>
      <c r="E18" s="8" t="str">
        <f>+"H-"&amp;data!C83</f>
        <v>H-079</v>
      </c>
      <c r="F18" s="76"/>
      <c r="G18" s="76"/>
      <c r="H18" s="8"/>
      <c r="I18" s="8"/>
      <c r="J18" s="145"/>
    </row>
    <row r="19" spans="2:10">
      <c r="B19" s="144"/>
      <c r="C19" s="151" t="s">
        <v>1016</v>
      </c>
      <c r="D19" s="151"/>
      <c r="E19" s="8" t="str">
        <f>+data!C85</f>
        <v>1st Ave North</v>
      </c>
      <c r="F19" s="76"/>
      <c r="G19" s="76"/>
      <c r="H19" s="8"/>
      <c r="I19" s="8"/>
      <c r="J19" s="145"/>
    </row>
    <row r="20" spans="2:10">
      <c r="B20" s="144"/>
      <c r="C20" s="151" t="s">
        <v>1017</v>
      </c>
      <c r="D20" s="151"/>
      <c r="E20" s="8" t="str">
        <f>+data!C86</f>
        <v>1st Ave North</v>
      </c>
      <c r="F20" s="76"/>
      <c r="G20" s="76"/>
      <c r="H20" s="8"/>
      <c r="I20" s="8"/>
      <c r="J20" s="145"/>
    </row>
    <row r="21" spans="2:10">
      <c r="B21" s="144"/>
      <c r="C21" s="151" t="s">
        <v>1018</v>
      </c>
      <c r="D21" s="151"/>
      <c r="E21" s="8" t="str">
        <f>+data!C87</f>
        <v>Ilwaco, Washington, 98624</v>
      </c>
      <c r="F21" s="76"/>
      <c r="G21" s="76"/>
      <c r="H21" s="8"/>
      <c r="I21" s="8"/>
      <c r="J21" s="145"/>
    </row>
    <row r="22" spans="2:10" ht="15.6" thickBot="1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>
      <c r="B23" s="144"/>
      <c r="C23" s="8"/>
      <c r="D23" s="8"/>
      <c r="E23" s="8"/>
      <c r="F23" s="8"/>
      <c r="G23" s="8"/>
      <c r="H23" s="8"/>
      <c r="I23" s="8"/>
      <c r="J23" s="145"/>
    </row>
    <row r="24" spans="2:10">
      <c r="B24" s="144"/>
      <c r="C24" s="8"/>
      <c r="D24" s="8"/>
      <c r="E24" s="8"/>
      <c r="F24" s="8"/>
      <c r="G24" s="8"/>
      <c r="H24" s="8"/>
      <c r="I24" s="8"/>
      <c r="J24" s="145"/>
    </row>
    <row r="25" spans="2:10">
      <c r="B25" s="144"/>
      <c r="C25" s="8"/>
      <c r="D25" s="8"/>
      <c r="E25" s="8"/>
      <c r="F25" s="8"/>
      <c r="G25" s="8"/>
      <c r="H25" s="8"/>
      <c r="I25" s="8"/>
      <c r="J25" s="145"/>
    </row>
    <row r="26" spans="2:10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>
      <c r="B32" s="144"/>
      <c r="C32" s="8"/>
      <c r="D32" s="8"/>
      <c r="E32" s="8"/>
      <c r="F32" s="8"/>
      <c r="G32" s="8"/>
      <c r="H32" s="8"/>
      <c r="I32" s="8"/>
      <c r="J32" s="145"/>
    </row>
    <row r="33" spans="2:10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>
      <c r="B38" s="144"/>
      <c r="C38" s="8"/>
      <c r="D38" s="8"/>
      <c r="E38" s="8"/>
      <c r="F38" s="8"/>
      <c r="G38" s="8"/>
      <c r="H38" s="8"/>
      <c r="I38" s="8"/>
      <c r="J38" s="145"/>
    </row>
    <row r="39" spans="2:10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/>
    <row r="44" spans="2:10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>
      <c r="A3" s="7"/>
      <c r="B3" s="5"/>
      <c r="C3" s="5"/>
      <c r="D3" s="5"/>
      <c r="E3" s="5"/>
      <c r="F3" s="5"/>
      <c r="G3" s="5"/>
      <c r="H3" s="7"/>
    </row>
    <row r="4" spans="1:13" ht="20.100000000000001" customHeight="1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H-79</v>
      </c>
      <c r="G4" s="24"/>
      <c r="H4" s="7"/>
    </row>
    <row r="5" spans="1:13" ht="20.100000000000001" customHeight="1">
      <c r="A5" s="13">
        <v>2</v>
      </c>
      <c r="B5" s="49" t="s">
        <v>257</v>
      </c>
      <c r="C5" s="24"/>
      <c r="D5" s="127" t="str">
        <f>"  "&amp;data!C84</f>
        <v xml:space="preserve">  Pacific County Public Healthcare Services District No. 3</v>
      </c>
      <c r="E5" s="70"/>
      <c r="F5" s="70"/>
      <c r="G5" s="24"/>
      <c r="H5" s="7"/>
    </row>
    <row r="6" spans="1:13" ht="20.100000000000001" customHeight="1">
      <c r="A6" s="13">
        <v>3</v>
      </c>
      <c r="B6" s="49" t="s">
        <v>259</v>
      </c>
      <c r="C6" s="24"/>
      <c r="D6" s="127" t="str">
        <f>"  "&amp;data!C88</f>
        <v xml:space="preserve">  Pacific County</v>
      </c>
      <c r="E6" s="70"/>
      <c r="F6" s="70"/>
      <c r="G6" s="24"/>
      <c r="H6" s="7"/>
    </row>
    <row r="7" spans="1:13" ht="20.100000000000001" customHeight="1">
      <c r="A7" s="13">
        <v>4</v>
      </c>
      <c r="B7" s="49" t="s">
        <v>1029</v>
      </c>
      <c r="C7" s="24"/>
      <c r="D7" s="127" t="str">
        <f>"  "&amp;data!C89</f>
        <v xml:space="preserve">  Larry Cohen</v>
      </c>
      <c r="E7" s="70"/>
      <c r="F7" s="70"/>
      <c r="G7" s="24"/>
      <c r="H7" s="7"/>
    </row>
    <row r="8" spans="1:13" ht="20.100000000000001" customHeight="1">
      <c r="A8" s="13">
        <v>5</v>
      </c>
      <c r="B8" s="49" t="s">
        <v>1030</v>
      </c>
      <c r="C8" s="24"/>
      <c r="D8" s="127" t="str">
        <f>"  "&amp;data!C90</f>
        <v xml:space="preserve">  </v>
      </c>
      <c r="E8" s="70"/>
      <c r="F8" s="70"/>
      <c r="G8" s="24"/>
      <c r="H8" s="7"/>
    </row>
    <row r="9" spans="1:13" ht="20.100000000000001" customHeight="1">
      <c r="A9" s="13">
        <v>6</v>
      </c>
      <c r="B9" s="49" t="s">
        <v>1031</v>
      </c>
      <c r="C9" s="24"/>
      <c r="D9" s="127" t="str">
        <f>"  "&amp;data!C91</f>
        <v xml:space="preserve">  Nancy Gorshe</v>
      </c>
      <c r="E9" s="70"/>
      <c r="F9" s="70"/>
      <c r="G9" s="24"/>
      <c r="H9" s="7"/>
    </row>
    <row r="10" spans="1:13" ht="20.100000000000001" customHeight="1">
      <c r="A10" s="13">
        <v>7</v>
      </c>
      <c r="B10" s="49" t="s">
        <v>1032</v>
      </c>
      <c r="C10" s="24"/>
      <c r="D10" s="127" t="str">
        <f>"  "&amp;data!C92</f>
        <v xml:space="preserve">  360-642-3181</v>
      </c>
      <c r="E10" s="70"/>
      <c r="F10" s="70"/>
      <c r="G10" s="24"/>
      <c r="H10" s="7"/>
    </row>
    <row r="11" spans="1:13" ht="20.100000000000001" customHeight="1">
      <c r="A11" s="13">
        <v>8</v>
      </c>
      <c r="B11" s="49" t="s">
        <v>1033</v>
      </c>
      <c r="C11" s="24"/>
      <c r="D11" s="127" t="str">
        <f>"  "&amp;data!C93</f>
        <v xml:space="preserve">  </v>
      </c>
      <c r="E11" s="70"/>
      <c r="F11" s="70"/>
      <c r="G11" s="24"/>
      <c r="H11" s="7"/>
    </row>
    <row r="12" spans="1:13" ht="20.100000000000001" customHeight="1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>
      <c r="A23" s="130"/>
      <c r="B23" s="49" t="s">
        <v>1039</v>
      </c>
      <c r="C23" s="38"/>
      <c r="D23" s="38"/>
      <c r="E23" s="38"/>
      <c r="F23" s="13">
        <f>data!C111</f>
        <v>1089</v>
      </c>
      <c r="G23" s="21">
        <f>data!D111</f>
        <v>1089</v>
      </c>
      <c r="H23" s="7"/>
    </row>
    <row r="24" spans="1:9" ht="20.100000000000001" customHeight="1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532</v>
      </c>
      <c r="H24" s="7"/>
    </row>
    <row r="25" spans="1:9" ht="20.100000000000001" customHeight="1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>
      <c r="A32" s="130"/>
      <c r="B32" s="97" t="s">
        <v>1044</v>
      </c>
      <c r="C32" s="24"/>
      <c r="D32" s="21">
        <f>data!C118</f>
        <v>25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25</v>
      </c>
      <c r="H34" s="7"/>
    </row>
    <row r="35" spans="1:8" ht="20.100000000000001" customHeight="1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25</v>
      </c>
      <c r="H36" s="7"/>
    </row>
    <row r="37" spans="1:8" ht="20.100000000000001" customHeight="1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>
      <c r="A40" s="134"/>
      <c r="B40" s="135" t="s">
        <v>1051</v>
      </c>
      <c r="C40" s="136" t="s">
        <v>256</v>
      </c>
      <c r="D40" s="137">
        <f>data!C131</f>
        <v>430312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>
      <c r="A2" s="105" t="str">
        <f>"Hospital Name: "&amp;data!C84</f>
        <v>Hospital Name: Pacific County Public Healthcare Services District No. 3</v>
      </c>
      <c r="B2" s="8"/>
      <c r="C2" s="8"/>
      <c r="D2" s="8"/>
      <c r="E2" s="8"/>
      <c r="F2" s="11"/>
      <c r="G2" s="76" t="s">
        <v>1054</v>
      </c>
    </row>
    <row r="3" spans="1:13" ht="20.100000000000001" customHeight="1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>
      <c r="A7" s="23" t="s">
        <v>296</v>
      </c>
      <c r="B7" s="48">
        <f>data!B138</f>
        <v>596</v>
      </c>
      <c r="C7" s="48">
        <f>data!B139</f>
        <v>596</v>
      </c>
      <c r="D7" s="48">
        <f>data!B140</f>
        <v>0</v>
      </c>
      <c r="E7" s="48">
        <f>data!B141</f>
        <v>3526696.1873278241</v>
      </c>
      <c r="F7" s="48">
        <f>data!B142</f>
        <v>22335862.923783291</v>
      </c>
      <c r="G7" s="48">
        <f>data!B141+data!B142</f>
        <v>25862559.111111116</v>
      </c>
    </row>
    <row r="8" spans="1:13" ht="20.100000000000001" customHeight="1">
      <c r="A8" s="23" t="s">
        <v>297</v>
      </c>
      <c r="B8" s="48">
        <f>data!C138</f>
        <v>5</v>
      </c>
      <c r="C8" s="48">
        <f>data!C139</f>
        <v>5</v>
      </c>
      <c r="D8" s="48">
        <f>data!C140</f>
        <v>0</v>
      </c>
      <c r="E8" s="48">
        <f>data!C141</f>
        <v>29586.377410468318</v>
      </c>
      <c r="F8" s="48">
        <f>data!C142</f>
        <v>187381.40036730946</v>
      </c>
      <c r="G8" s="48">
        <f>data!C141+data!C142</f>
        <v>216967.77777777778</v>
      </c>
    </row>
    <row r="9" spans="1:13" ht="20.100000000000001" customHeight="1">
      <c r="A9" s="23" t="s">
        <v>1058</v>
      </c>
      <c r="B9" s="48">
        <f>data!D138</f>
        <v>488</v>
      </c>
      <c r="C9" s="48">
        <f>data!D139</f>
        <v>488</v>
      </c>
      <c r="D9" s="48">
        <f>data!D140</f>
        <v>0</v>
      </c>
      <c r="E9" s="48">
        <f>data!D141</f>
        <v>2887630.4352617078</v>
      </c>
      <c r="F9" s="48">
        <f>data!D142</f>
        <v>18288424.675849404</v>
      </c>
      <c r="G9" s="48">
        <f>data!D141+data!D142</f>
        <v>21176055.111111112</v>
      </c>
    </row>
    <row r="10" spans="1:13" ht="20.100000000000001" customHeight="1">
      <c r="A10" s="111" t="s">
        <v>203</v>
      </c>
      <c r="B10" s="48">
        <f>data!E138</f>
        <v>1089</v>
      </c>
      <c r="C10" s="48">
        <f>data!E139</f>
        <v>1089</v>
      </c>
      <c r="D10" s="48">
        <f>data!E140</f>
        <v>0</v>
      </c>
      <c r="E10" s="48">
        <f>data!E141</f>
        <v>6443913</v>
      </c>
      <c r="F10" s="48">
        <f>data!E142</f>
        <v>40811669</v>
      </c>
      <c r="G10" s="48">
        <f>data!E141+data!E142</f>
        <v>47255582</v>
      </c>
    </row>
    <row r="11" spans="1:13" ht="20.100000000000001" customHeight="1">
      <c r="A11" s="112"/>
      <c r="B11" s="113"/>
      <c r="C11" s="113"/>
      <c r="D11" s="113"/>
      <c r="E11" s="113"/>
      <c r="F11" s="113"/>
      <c r="G11" s="114"/>
    </row>
    <row r="12" spans="1:13" ht="20.100000000000001" customHeight="1">
      <c r="A12" s="73"/>
      <c r="B12" s="30"/>
      <c r="C12" s="30"/>
      <c r="D12" s="30"/>
      <c r="E12" s="30"/>
      <c r="F12" s="30"/>
      <c r="G12" s="20"/>
    </row>
    <row r="13" spans="1:13" ht="20.100000000000001" customHeight="1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>
      <c r="A16" s="23" t="s">
        <v>296</v>
      </c>
      <c r="B16" s="48">
        <f>data!B144</f>
        <v>0</v>
      </c>
      <c r="C16" s="48">
        <f>data!B145</f>
        <v>443</v>
      </c>
      <c r="D16" s="48">
        <f>data!B146</f>
        <v>0</v>
      </c>
      <c r="E16" s="48">
        <f>data!B147</f>
        <v>1091808.4736842106</v>
      </c>
      <c r="F16" s="48">
        <f>data!B148</f>
        <v>0</v>
      </c>
      <c r="G16" s="48">
        <f>data!B147+data!B148</f>
        <v>1091808.4736842106</v>
      </c>
    </row>
    <row r="17" spans="1:7" ht="20.100000000000001" customHeight="1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>
      <c r="A18" s="23" t="s">
        <v>1058</v>
      </c>
      <c r="B18" s="48">
        <f>data!D144</f>
        <v>0</v>
      </c>
      <c r="C18" s="48">
        <f>data!D145</f>
        <v>89</v>
      </c>
      <c r="D18" s="48">
        <f>data!D146</f>
        <v>0</v>
      </c>
      <c r="E18" s="48">
        <f>data!D147</f>
        <v>219347.52631578947</v>
      </c>
      <c r="F18" s="48">
        <f>data!D148</f>
        <v>0</v>
      </c>
      <c r="G18" s="48">
        <f>data!D147+data!D148</f>
        <v>219347.52631578947</v>
      </c>
    </row>
    <row r="19" spans="1:7" ht="20.100000000000001" customHeight="1">
      <c r="A19" s="111" t="s">
        <v>203</v>
      </c>
      <c r="B19" s="48">
        <f>data!E144</f>
        <v>0</v>
      </c>
      <c r="C19" s="48">
        <f>data!E145</f>
        <v>532</v>
      </c>
      <c r="D19" s="48">
        <f>data!E146</f>
        <v>0</v>
      </c>
      <c r="E19" s="48">
        <f>data!E147</f>
        <v>1311156</v>
      </c>
      <c r="F19" s="48">
        <f>data!E148</f>
        <v>0</v>
      </c>
      <c r="G19" s="48">
        <f>data!E147+data!E148</f>
        <v>1311156</v>
      </c>
    </row>
    <row r="20" spans="1:7" ht="20.100000000000001" customHeight="1">
      <c r="A20" s="112"/>
      <c r="B20" s="113"/>
      <c r="C20" s="113"/>
      <c r="D20" s="113"/>
      <c r="E20" s="113"/>
      <c r="F20" s="113"/>
      <c r="G20" s="114"/>
    </row>
    <row r="21" spans="1:7" ht="20.100000000000001" customHeight="1">
      <c r="A21" s="73"/>
      <c r="B21" s="30"/>
      <c r="C21" s="30"/>
      <c r="D21" s="30"/>
      <c r="E21" s="30"/>
      <c r="F21" s="30"/>
      <c r="G21" s="20"/>
    </row>
    <row r="22" spans="1:7" ht="20.100000000000001" customHeight="1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>
      <c r="A29" s="112"/>
      <c r="B29" s="113"/>
      <c r="C29" s="113"/>
      <c r="D29" s="113"/>
      <c r="E29" s="113"/>
      <c r="F29" s="113"/>
      <c r="G29" s="114"/>
    </row>
    <row r="30" spans="1:7" ht="20.100000000000001" customHeight="1">
      <c r="A30" s="73"/>
      <c r="B30" s="50"/>
      <c r="C30" s="30"/>
      <c r="D30" s="30"/>
      <c r="E30" s="30"/>
      <c r="F30" s="30"/>
      <c r="G30" s="20"/>
    </row>
    <row r="31" spans="1:7" ht="20.100000000000001" customHeight="1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>
      <c r="A32" s="122"/>
      <c r="B32" s="65" t="s">
        <v>1062</v>
      </c>
      <c r="C32" s="123">
        <f>data!B157</f>
        <v>3346790</v>
      </c>
      <c r="D32" s="70"/>
      <c r="E32" s="70"/>
      <c r="F32" s="70"/>
      <c r="G32" s="27"/>
    </row>
    <row r="33" spans="1:7" ht="20.100000000000001" customHeight="1">
      <c r="A33" s="122"/>
      <c r="B33" s="124" t="s">
        <v>1063</v>
      </c>
      <c r="C33" s="125">
        <f>data!C157</f>
        <v>1861581</v>
      </c>
      <c r="D33" s="119"/>
      <c r="E33" s="119"/>
      <c r="F33" s="119"/>
      <c r="G33" s="126"/>
    </row>
    <row r="34" spans="1:7" ht="20.100000000000001" customHeight="1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>
      <c r="A1" s="4" t="s">
        <v>305</v>
      </c>
      <c r="B1" s="5"/>
      <c r="C1" s="167" t="s">
        <v>1064</v>
      </c>
    </row>
    <row r="2" spans="1:13" ht="20.100000000000001" customHeight="1">
      <c r="A2" s="94"/>
      <c r="B2" s="8"/>
      <c r="C2" s="8"/>
    </row>
    <row r="3" spans="1:13" ht="20.100000000000001" customHeight="1">
      <c r="A3" s="29" t="str">
        <f>"Hospital: "&amp;data!C84</f>
        <v>Hospital: Pacific County Public Healthcare Services District No. 3</v>
      </c>
      <c r="B3" s="30"/>
      <c r="C3" s="31" t="str">
        <f>"FYE: "&amp;data!C82</f>
        <v>FYE: 12/31/2018</v>
      </c>
    </row>
    <row r="4" spans="1:13" ht="20.100000000000001" customHeight="1">
      <c r="A4" s="30"/>
      <c r="B4" s="8"/>
      <c r="C4" s="8"/>
    </row>
    <row r="5" spans="1:13" ht="20.100000000000001" customHeight="1">
      <c r="A5" s="23">
        <v>1</v>
      </c>
      <c r="B5" s="37" t="s">
        <v>306</v>
      </c>
      <c r="C5" s="95"/>
    </row>
    <row r="6" spans="1:13" ht="20.100000000000001" customHeight="1">
      <c r="A6" s="96">
        <v>2</v>
      </c>
      <c r="B6" s="49" t="s">
        <v>1065</v>
      </c>
      <c r="C6" s="13">
        <f>data!C165</f>
        <v>783067</v>
      </c>
    </row>
    <row r="7" spans="1:13" ht="20.100000000000001" customHeight="1">
      <c r="A7" s="40">
        <v>3</v>
      </c>
      <c r="B7" s="97" t="s">
        <v>308</v>
      </c>
      <c r="C7" s="13">
        <f>data!C166</f>
        <v>81335</v>
      </c>
    </row>
    <row r="8" spans="1:13" ht="20.100000000000001" customHeight="1">
      <c r="A8" s="40">
        <v>4</v>
      </c>
      <c r="B8" s="49" t="s">
        <v>309</v>
      </c>
      <c r="C8" s="13">
        <f>data!C167</f>
        <v>178631</v>
      </c>
    </row>
    <row r="9" spans="1:13" ht="20.100000000000001" customHeight="1">
      <c r="A9" s="40">
        <v>5</v>
      </c>
      <c r="B9" s="49" t="s">
        <v>310</v>
      </c>
      <c r="C9" s="13">
        <f>data!C168</f>
        <v>1648890</v>
      </c>
    </row>
    <row r="10" spans="1:13" ht="20.100000000000001" customHeight="1">
      <c r="A10" s="40">
        <v>6</v>
      </c>
      <c r="B10" s="49" t="s">
        <v>311</v>
      </c>
      <c r="C10" s="13">
        <f>data!C169</f>
        <v>0</v>
      </c>
    </row>
    <row r="11" spans="1:13" ht="20.100000000000001" customHeight="1">
      <c r="A11" s="40">
        <v>7</v>
      </c>
      <c r="B11" s="49" t="s">
        <v>312</v>
      </c>
      <c r="C11" s="13">
        <f>data!C170</f>
        <v>497191</v>
      </c>
    </row>
    <row r="12" spans="1:13" ht="20.100000000000001" customHeight="1">
      <c r="A12" s="40">
        <v>8</v>
      </c>
      <c r="B12" s="49" t="s">
        <v>313</v>
      </c>
      <c r="C12" s="13">
        <f>data!C171</f>
        <v>3621</v>
      </c>
    </row>
    <row r="13" spans="1:13" ht="20.100000000000001" customHeight="1">
      <c r="A13" s="40">
        <v>9</v>
      </c>
      <c r="B13" s="49" t="s">
        <v>313</v>
      </c>
      <c r="C13" s="13">
        <f>data!C172</f>
        <v>0</v>
      </c>
    </row>
    <row r="14" spans="1:13" ht="20.100000000000001" customHeight="1">
      <c r="A14" s="40">
        <v>10</v>
      </c>
      <c r="B14" s="49" t="s">
        <v>1066</v>
      </c>
      <c r="C14" s="13">
        <f>data!D173</f>
        <v>3192735</v>
      </c>
    </row>
    <row r="15" spans="1:13" ht="20.100000000000001" customHeight="1">
      <c r="A15" s="57"/>
      <c r="B15" s="45"/>
      <c r="C15" s="98"/>
      <c r="M15" s="180"/>
    </row>
    <row r="16" spans="1:13" ht="20.100000000000001" customHeight="1">
      <c r="A16" s="73"/>
      <c r="B16" s="30"/>
      <c r="C16" s="20"/>
    </row>
    <row r="17" spans="1:3" ht="20.100000000000001" customHeight="1">
      <c r="A17" s="99">
        <v>11</v>
      </c>
      <c r="B17" s="100" t="s">
        <v>314</v>
      </c>
      <c r="C17" s="101"/>
    </row>
    <row r="18" spans="1:3" ht="20.100000000000001" customHeight="1">
      <c r="A18" s="13">
        <v>12</v>
      </c>
      <c r="B18" s="49" t="s">
        <v>1067</v>
      </c>
      <c r="C18" s="13">
        <f>data!C175</f>
        <v>157743</v>
      </c>
    </row>
    <row r="19" spans="1:3" ht="20.100000000000001" customHeight="1">
      <c r="A19" s="13">
        <v>13</v>
      </c>
      <c r="B19" s="49" t="s">
        <v>1068</v>
      </c>
      <c r="C19" s="13">
        <f>data!C176</f>
        <v>0</v>
      </c>
    </row>
    <row r="20" spans="1:3" ht="20.100000000000001" customHeight="1">
      <c r="A20" s="13">
        <v>14</v>
      </c>
      <c r="B20" s="49" t="s">
        <v>1069</v>
      </c>
      <c r="C20" s="13">
        <f>data!D177</f>
        <v>157743</v>
      </c>
    </row>
    <row r="21" spans="1:3" ht="20.100000000000001" customHeight="1">
      <c r="A21" s="57"/>
      <c r="B21" s="45"/>
      <c r="C21" s="98"/>
    </row>
    <row r="22" spans="1:3" ht="20.100000000000001" customHeight="1">
      <c r="A22" s="73"/>
      <c r="B22" s="8"/>
      <c r="C22" s="44"/>
    </row>
    <row r="23" spans="1:3" ht="20.100000000000001" customHeight="1">
      <c r="A23" s="102">
        <v>15</v>
      </c>
      <c r="B23" s="103" t="s">
        <v>317</v>
      </c>
      <c r="C23" s="95"/>
    </row>
    <row r="24" spans="1:3" ht="20.100000000000001" customHeight="1">
      <c r="A24" s="13">
        <v>16</v>
      </c>
      <c r="B24" s="37" t="s">
        <v>1070</v>
      </c>
      <c r="C24" s="104"/>
    </row>
    <row r="25" spans="1:3" ht="20.100000000000001" customHeight="1">
      <c r="A25" s="13">
        <v>17</v>
      </c>
      <c r="B25" s="49" t="s">
        <v>1071</v>
      </c>
      <c r="C25" s="13">
        <f>data!C179</f>
        <v>90846</v>
      </c>
    </row>
    <row r="26" spans="1:3" ht="20.100000000000001" customHeight="1">
      <c r="A26" s="13">
        <v>18</v>
      </c>
      <c r="B26" s="49" t="s">
        <v>319</v>
      </c>
      <c r="C26" s="13">
        <f>data!C180</f>
        <v>92244</v>
      </c>
    </row>
    <row r="27" spans="1:3" ht="20.100000000000001" customHeight="1">
      <c r="A27" s="13">
        <v>19</v>
      </c>
      <c r="B27" s="49" t="s">
        <v>1072</v>
      </c>
      <c r="C27" s="13">
        <f>data!D181</f>
        <v>183090</v>
      </c>
    </row>
    <row r="28" spans="1:3" ht="20.100000000000001" customHeight="1">
      <c r="A28" s="57"/>
      <c r="B28" s="45"/>
      <c r="C28" s="98"/>
    </row>
    <row r="29" spans="1:3" ht="20.100000000000001" customHeight="1">
      <c r="A29" s="73"/>
      <c r="B29" s="30"/>
      <c r="C29" s="20"/>
    </row>
    <row r="30" spans="1:3" ht="20.100000000000001" customHeight="1">
      <c r="A30" s="102">
        <v>20</v>
      </c>
      <c r="B30" s="43" t="s">
        <v>1073</v>
      </c>
      <c r="C30" s="34"/>
    </row>
    <row r="31" spans="1:3" ht="20.100000000000001" customHeight="1">
      <c r="A31" s="13">
        <v>21</v>
      </c>
      <c r="B31" s="49" t="s">
        <v>321</v>
      </c>
      <c r="C31" s="13">
        <f>data!C183</f>
        <v>21466</v>
      </c>
    </row>
    <row r="32" spans="1:3" ht="20.100000000000001" customHeight="1">
      <c r="A32" s="13">
        <v>22</v>
      </c>
      <c r="B32" s="49" t="s">
        <v>1074</v>
      </c>
      <c r="C32" s="13">
        <f>data!C184</f>
        <v>376595</v>
      </c>
    </row>
    <row r="33" spans="1:3" ht="20.100000000000001" customHeight="1">
      <c r="A33" s="13">
        <v>23</v>
      </c>
      <c r="B33" s="49" t="s">
        <v>132</v>
      </c>
      <c r="C33" s="13">
        <f>data!C185</f>
        <v>0</v>
      </c>
    </row>
    <row r="34" spans="1:3" ht="20.100000000000001" customHeight="1">
      <c r="A34" s="13">
        <v>24</v>
      </c>
      <c r="B34" s="49" t="s">
        <v>1075</v>
      </c>
      <c r="C34" s="13">
        <f>data!D186</f>
        <v>398061</v>
      </c>
    </row>
    <row r="35" spans="1:3" ht="20.100000000000001" customHeight="1">
      <c r="A35" s="57"/>
      <c r="B35" s="45"/>
      <c r="C35" s="98"/>
    </row>
    <row r="36" spans="1:3" ht="20.100000000000001" customHeight="1">
      <c r="A36" s="73"/>
      <c r="B36" s="30"/>
      <c r="C36" s="20"/>
    </row>
    <row r="37" spans="1:3" ht="20.100000000000001" customHeight="1">
      <c r="A37" s="102">
        <v>25</v>
      </c>
      <c r="B37" s="43" t="s">
        <v>323</v>
      </c>
      <c r="C37" s="95"/>
    </row>
    <row r="38" spans="1:3" ht="20.100000000000001" customHeight="1">
      <c r="A38" s="13">
        <v>26</v>
      </c>
      <c r="B38" s="49" t="s">
        <v>1076</v>
      </c>
      <c r="C38" s="13">
        <f>data!C188</f>
        <v>119798</v>
      </c>
    </row>
    <row r="39" spans="1:3" ht="20.100000000000001" customHeight="1">
      <c r="A39" s="13">
        <v>27</v>
      </c>
      <c r="B39" s="49" t="s">
        <v>325</v>
      </c>
      <c r="C39" s="13">
        <f>data!C189</f>
        <v>0</v>
      </c>
    </row>
    <row r="40" spans="1:3" ht="20.100000000000001" customHeight="1">
      <c r="A40" s="13">
        <v>28</v>
      </c>
      <c r="B40" s="49" t="s">
        <v>1077</v>
      </c>
      <c r="C40" s="13">
        <f>data!D190</f>
        <v>119798</v>
      </c>
    </row>
    <row r="41" spans="1:3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>
      <c r="A2" s="8"/>
      <c r="B2" s="8"/>
      <c r="C2" s="8"/>
      <c r="D2" s="8"/>
      <c r="E2" s="8"/>
      <c r="F2" s="8"/>
    </row>
    <row r="3" spans="1:13" ht="20.100000000000001" customHeight="1">
      <c r="A3" s="10" t="str">
        <f>"Hospital: "&amp;data!C84</f>
        <v>Hospital: Pacific County Public Healthcare Services District No. 3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>
      <c r="A4" s="39" t="s">
        <v>327</v>
      </c>
      <c r="B4" s="36"/>
      <c r="C4" s="36"/>
      <c r="D4" s="71"/>
      <c r="E4" s="71"/>
      <c r="F4" s="36"/>
    </row>
    <row r="5" spans="1:13" ht="20.100000000000001" customHeight="1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>
      <c r="A7" s="13">
        <v>1</v>
      </c>
      <c r="B7" s="14" t="s">
        <v>332</v>
      </c>
      <c r="C7" s="21">
        <f>data!B195</f>
        <v>472509</v>
      </c>
      <c r="D7" s="21">
        <f>data!C195</f>
        <v>0</v>
      </c>
      <c r="E7" s="21">
        <f>data!D195</f>
        <v>0</v>
      </c>
      <c r="F7" s="21">
        <f>data!E195</f>
        <v>472509</v>
      </c>
    </row>
    <row r="8" spans="1:13" ht="20.100000000000001" customHeight="1">
      <c r="A8" s="13">
        <v>2</v>
      </c>
      <c r="B8" s="14" t="s">
        <v>333</v>
      </c>
      <c r="C8" s="21">
        <f>data!B196</f>
        <v>160430</v>
      </c>
      <c r="D8" s="21">
        <f>data!C196</f>
        <v>0</v>
      </c>
      <c r="E8" s="21">
        <f>data!D196</f>
        <v>0</v>
      </c>
      <c r="F8" s="21">
        <f>data!E196</f>
        <v>160430</v>
      </c>
    </row>
    <row r="9" spans="1:13" ht="20.100000000000001" customHeight="1">
      <c r="A9" s="13">
        <v>3</v>
      </c>
      <c r="B9" s="14" t="s">
        <v>334</v>
      </c>
      <c r="C9" s="21">
        <f>data!B197</f>
        <v>13267774</v>
      </c>
      <c r="D9" s="21">
        <f>data!C197</f>
        <v>0</v>
      </c>
      <c r="E9" s="21">
        <f>data!D197</f>
        <v>0</v>
      </c>
      <c r="F9" s="21">
        <f>data!E197</f>
        <v>13267774</v>
      </c>
    </row>
    <row r="10" spans="1:13" ht="20.100000000000001" customHeight="1">
      <c r="A10" s="13">
        <v>4</v>
      </c>
      <c r="B10" s="14" t="s">
        <v>1083</v>
      </c>
      <c r="C10" s="21">
        <f>data!B198</f>
        <v>110489</v>
      </c>
      <c r="D10" s="21">
        <f>data!C198</f>
        <v>34120</v>
      </c>
      <c r="E10" s="21">
        <f>data!D198</f>
        <v>0</v>
      </c>
      <c r="F10" s="21">
        <f>data!E198</f>
        <v>144609</v>
      </c>
    </row>
    <row r="11" spans="1:13" ht="20.100000000000001" customHeight="1">
      <c r="A11" s="13">
        <v>5</v>
      </c>
      <c r="B11" s="14" t="s">
        <v>1084</v>
      </c>
      <c r="C11" s="21">
        <f>data!B199</f>
        <v>3571713</v>
      </c>
      <c r="D11" s="21">
        <f>data!C199</f>
        <v>169762</v>
      </c>
      <c r="E11" s="21">
        <f>data!D199</f>
        <v>0</v>
      </c>
      <c r="F11" s="21">
        <f>data!E199</f>
        <v>3741475</v>
      </c>
    </row>
    <row r="12" spans="1:13" ht="20.100000000000001" customHeight="1">
      <c r="A12" s="13">
        <v>6</v>
      </c>
      <c r="B12" s="14" t="s">
        <v>1085</v>
      </c>
      <c r="C12" s="21">
        <f>data!B200</f>
        <v>8087846</v>
      </c>
      <c r="D12" s="21">
        <f>data!C200</f>
        <v>26899</v>
      </c>
      <c r="E12" s="21">
        <f>data!D200</f>
        <v>0</v>
      </c>
      <c r="F12" s="21">
        <f>data!E200</f>
        <v>8114745</v>
      </c>
    </row>
    <row r="13" spans="1:13" ht="20.100000000000001" customHeight="1">
      <c r="A13" s="13">
        <v>7</v>
      </c>
      <c r="B13" s="14" t="s">
        <v>1086</v>
      </c>
      <c r="C13" s="21">
        <f>data!B201</f>
        <v>66571</v>
      </c>
      <c r="D13" s="21">
        <f>data!C201</f>
        <v>61716</v>
      </c>
      <c r="E13" s="21">
        <f>data!D201</f>
        <v>0</v>
      </c>
      <c r="F13" s="21">
        <f>data!E201</f>
        <v>128287</v>
      </c>
    </row>
    <row r="14" spans="1:13" ht="20.100000000000001" customHeight="1">
      <c r="A14" s="13">
        <v>8</v>
      </c>
      <c r="B14" s="14" t="s">
        <v>339</v>
      </c>
      <c r="C14" s="21">
        <f>data!B202</f>
        <v>62063</v>
      </c>
      <c r="D14" s="21">
        <f>data!C202</f>
        <v>0</v>
      </c>
      <c r="E14" s="21">
        <f>data!D202</f>
        <v>0</v>
      </c>
      <c r="F14" s="21">
        <f>data!E202</f>
        <v>62063</v>
      </c>
    </row>
    <row r="15" spans="1:13" ht="20.100000000000001" customHeight="1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54"/>
    </row>
    <row r="16" spans="1:13" ht="20.100000000000001" customHeight="1">
      <c r="A16" s="13">
        <v>10</v>
      </c>
      <c r="B16" s="14" t="s">
        <v>661</v>
      </c>
      <c r="C16" s="21">
        <f>data!B204</f>
        <v>25799395</v>
      </c>
      <c r="D16" s="21">
        <f>data!C204</f>
        <v>292497</v>
      </c>
      <c r="E16" s="21">
        <f>data!D204</f>
        <v>0</v>
      </c>
      <c r="F16" s="21">
        <f>data!E204</f>
        <v>26091892</v>
      </c>
    </row>
    <row r="17" spans="1:6" ht="20.100000000000001" customHeight="1">
      <c r="A17" s="73"/>
      <c r="B17" s="30"/>
      <c r="C17" s="30"/>
      <c r="D17" s="30"/>
      <c r="E17" s="30"/>
      <c r="F17" s="20"/>
    </row>
    <row r="18" spans="1:6" ht="20.100000000000001" customHeight="1">
      <c r="A18" s="74"/>
      <c r="B18" s="8"/>
      <c r="C18" s="8"/>
      <c r="D18" s="8"/>
      <c r="E18" s="8"/>
      <c r="F18" s="28"/>
    </row>
    <row r="19" spans="1:6" ht="20.100000000000001" customHeight="1">
      <c r="A19" s="74"/>
      <c r="B19" s="8"/>
      <c r="C19" s="8"/>
      <c r="D19" s="8"/>
      <c r="E19" s="8"/>
      <c r="F19" s="28"/>
    </row>
    <row r="20" spans="1:6" ht="20.100000000000001" customHeight="1">
      <c r="A20" s="39" t="s">
        <v>341</v>
      </c>
      <c r="B20" s="36"/>
      <c r="C20" s="36"/>
      <c r="D20" s="36"/>
      <c r="E20" s="36"/>
      <c r="F20" s="36"/>
    </row>
    <row r="21" spans="1:6" ht="20.100000000000001" customHeight="1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>
      <c r="A24" s="13">
        <v>12</v>
      </c>
      <c r="B24" s="14" t="s">
        <v>333</v>
      </c>
      <c r="C24" s="21">
        <f>data!B209</f>
        <v>149168</v>
      </c>
      <c r="D24" s="21">
        <f>data!C209</f>
        <v>5442</v>
      </c>
      <c r="E24" s="21">
        <f>data!D209</f>
        <v>0</v>
      </c>
      <c r="F24" s="21">
        <f>data!E209</f>
        <v>154610</v>
      </c>
    </row>
    <row r="25" spans="1:6" ht="20.100000000000001" customHeight="1">
      <c r="A25" s="13">
        <v>13</v>
      </c>
      <c r="B25" s="14" t="s">
        <v>334</v>
      </c>
      <c r="C25" s="21">
        <f>data!B210</f>
        <v>9430709</v>
      </c>
      <c r="D25" s="21">
        <f>data!C210</f>
        <v>431919</v>
      </c>
      <c r="E25" s="21">
        <f>data!D210</f>
        <v>0</v>
      </c>
      <c r="F25" s="21">
        <f>data!E210</f>
        <v>9862628</v>
      </c>
    </row>
    <row r="26" spans="1:6" ht="20.100000000000001" customHeight="1">
      <c r="A26" s="13">
        <v>14</v>
      </c>
      <c r="B26" s="14" t="s">
        <v>1083</v>
      </c>
      <c r="C26" s="21">
        <f>data!B211</f>
        <v>4913</v>
      </c>
      <c r="D26" s="21">
        <f>data!C211</f>
        <v>21624</v>
      </c>
      <c r="E26" s="21">
        <f>data!D211</f>
        <v>0</v>
      </c>
      <c r="F26" s="21">
        <f>data!E211</f>
        <v>26537</v>
      </c>
    </row>
    <row r="27" spans="1:6" ht="20.100000000000001" customHeight="1">
      <c r="A27" s="13">
        <v>15</v>
      </c>
      <c r="B27" s="14" t="s">
        <v>1084</v>
      </c>
      <c r="C27" s="21">
        <f>data!B212</f>
        <v>1396051</v>
      </c>
      <c r="D27" s="21">
        <f>data!C212</f>
        <v>792967</v>
      </c>
      <c r="E27" s="21">
        <f>data!D212</f>
        <v>0</v>
      </c>
      <c r="F27" s="21">
        <f>data!E212</f>
        <v>2189018</v>
      </c>
    </row>
    <row r="28" spans="1:6" ht="20.100000000000001" customHeight="1">
      <c r="A28" s="13">
        <v>16</v>
      </c>
      <c r="B28" s="14" t="s">
        <v>1085</v>
      </c>
      <c r="C28" s="21">
        <f>data!B213</f>
        <v>7274292</v>
      </c>
      <c r="D28" s="21">
        <f>data!C213</f>
        <v>409224</v>
      </c>
      <c r="E28" s="21">
        <f>data!D213</f>
        <v>0</v>
      </c>
      <c r="F28" s="21">
        <f>data!E213</f>
        <v>7683516</v>
      </c>
    </row>
    <row r="29" spans="1:6" ht="20.100000000000001" customHeight="1">
      <c r="A29" s="13">
        <v>17</v>
      </c>
      <c r="B29" s="14" t="s">
        <v>1086</v>
      </c>
      <c r="C29" s="21">
        <f>data!B214</f>
        <v>1159</v>
      </c>
      <c r="D29" s="21">
        <f>data!C214</f>
        <v>25063</v>
      </c>
      <c r="E29" s="21">
        <f>data!D214</f>
        <v>0</v>
      </c>
      <c r="F29" s="21">
        <f>data!E214</f>
        <v>26222</v>
      </c>
    </row>
    <row r="30" spans="1:6" ht="20.100000000000001" customHeight="1">
      <c r="A30" s="13">
        <v>18</v>
      </c>
      <c r="B30" s="14" t="s">
        <v>339</v>
      </c>
      <c r="C30" s="21">
        <f>data!B215</f>
        <v>4214</v>
      </c>
      <c r="D30" s="21">
        <f>data!C215</f>
        <v>11809</v>
      </c>
      <c r="E30" s="21">
        <f>data!D215</f>
        <v>0</v>
      </c>
      <c r="F30" s="21">
        <f>data!E215</f>
        <v>16023</v>
      </c>
    </row>
    <row r="31" spans="1:6" ht="20.100000000000001" customHeight="1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>
      <c r="A32" s="13">
        <v>20</v>
      </c>
      <c r="B32" s="14" t="s">
        <v>661</v>
      </c>
      <c r="C32" s="21">
        <f>data!B217</f>
        <v>18260506</v>
      </c>
      <c r="D32" s="21">
        <f>data!C217</f>
        <v>1698048</v>
      </c>
      <c r="E32" s="21">
        <f>data!D217</f>
        <v>0</v>
      </c>
      <c r="F32" s="21">
        <f>data!E217</f>
        <v>19958554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>
      <c r="A1" s="6" t="s">
        <v>1089</v>
      </c>
      <c r="B1" s="6"/>
      <c r="C1" s="6"/>
      <c r="D1" s="169" t="s">
        <v>1090</v>
      </c>
    </row>
    <row r="2" spans="1:13" ht="20.100000000000001" customHeight="1">
      <c r="A2" s="29" t="str">
        <f>"Hospital: "&amp;data!C84</f>
        <v>Hospital: Pacific County Public Healthcare Services District No. 3</v>
      </c>
      <c r="B2" s="30"/>
      <c r="C2" s="30"/>
      <c r="D2" s="31" t="str">
        <f>"FYE: "&amp;data!C82</f>
        <v>FYE: 12/31/2018</v>
      </c>
    </row>
    <row r="3" spans="1:13" ht="20.100000000000001" customHeight="1">
      <c r="A3" s="42"/>
      <c r="B3" s="52"/>
      <c r="C3" s="52"/>
      <c r="D3" s="52"/>
    </row>
    <row r="4" spans="1:13" ht="20.100000000000001" customHeight="1">
      <c r="A4" s="53"/>
      <c r="B4" s="41" t="s">
        <v>1091</v>
      </c>
      <c r="C4" s="41" t="s">
        <v>1092</v>
      </c>
      <c r="D4" s="54"/>
    </row>
    <row r="5" spans="1:13" ht="20.100000000000001" customHeight="1">
      <c r="A5" s="102">
        <v>1</v>
      </c>
      <c r="B5" s="55"/>
      <c r="C5" s="22" t="s">
        <v>1255</v>
      </c>
      <c r="D5" s="14">
        <f>data!D221</f>
        <v>1245144</v>
      </c>
    </row>
    <row r="6" spans="1:13" ht="20.100000000000001" customHeight="1">
      <c r="A6" s="13">
        <v>2</v>
      </c>
      <c r="B6" s="30"/>
      <c r="C6" s="31" t="s">
        <v>432</v>
      </c>
      <c r="D6" s="25"/>
    </row>
    <row r="7" spans="1:13" ht="20.100000000000001" customHeight="1">
      <c r="A7" s="13">
        <v>3</v>
      </c>
      <c r="B7" s="55">
        <v>5810</v>
      </c>
      <c r="C7" s="14" t="s">
        <v>296</v>
      </c>
      <c r="D7" s="14">
        <f>data!C223</f>
        <v>14968923</v>
      </c>
    </row>
    <row r="8" spans="1:13" ht="20.100000000000001" customHeight="1">
      <c r="A8" s="13">
        <v>4</v>
      </c>
      <c r="B8" s="55">
        <v>5820</v>
      </c>
      <c r="C8" s="14" t="s">
        <v>297</v>
      </c>
      <c r="D8" s="14">
        <f>data!C224</f>
        <v>4946188</v>
      </c>
    </row>
    <row r="9" spans="1:13" ht="20.100000000000001" customHeight="1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>
      <c r="A11" s="13">
        <v>7</v>
      </c>
      <c r="B11" s="55">
        <v>5850</v>
      </c>
      <c r="C11" s="14" t="s">
        <v>1093</v>
      </c>
      <c r="D11" s="14">
        <f>data!C227</f>
        <v>2376940</v>
      </c>
    </row>
    <row r="12" spans="1:13" ht="20.100000000000001" customHeight="1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00000000000001" customHeight="1">
      <c r="A13" s="23">
        <v>9</v>
      </c>
      <c r="B13" s="24"/>
      <c r="C13" s="14" t="s">
        <v>1094</v>
      </c>
      <c r="D13" s="14">
        <f>data!D229</f>
        <v>22292051</v>
      </c>
    </row>
    <row r="14" spans="1:13" ht="20.100000000000001" customHeight="1">
      <c r="A14" s="81">
        <v>10</v>
      </c>
      <c r="B14" s="56"/>
      <c r="C14" s="56"/>
      <c r="D14" s="56"/>
    </row>
    <row r="15" spans="1:13" ht="20.100000000000001" customHeight="1">
      <c r="A15" s="23">
        <v>11</v>
      </c>
      <c r="B15" s="58"/>
      <c r="C15" s="9" t="s">
        <v>351</v>
      </c>
      <c r="D15" s="25"/>
    </row>
    <row r="16" spans="1:13" ht="20.100000000000001" customHeight="1">
      <c r="A16" s="81">
        <v>12</v>
      </c>
      <c r="B16" s="56"/>
      <c r="C16" s="49" t="s">
        <v>1095</v>
      </c>
      <c r="D16" s="140">
        <f>+data!C231</f>
        <v>0</v>
      </c>
      <c r="M16" s="254"/>
    </row>
    <row r="17" spans="1:4" ht="20.100000000000001" customHeight="1">
      <c r="A17" s="23">
        <v>13</v>
      </c>
      <c r="B17" s="58"/>
      <c r="C17" s="45"/>
      <c r="D17" s="83"/>
    </row>
    <row r="18" spans="1:4" ht="20.100000000000001" customHeight="1">
      <c r="A18" s="13">
        <v>14</v>
      </c>
      <c r="B18" s="59">
        <v>5900</v>
      </c>
      <c r="C18" s="14" t="s">
        <v>353</v>
      </c>
      <c r="D18" s="60">
        <f>data!C233</f>
        <v>15429</v>
      </c>
    </row>
    <row r="19" spans="1:4" ht="20.100000000000001" customHeight="1">
      <c r="A19" s="61">
        <v>15</v>
      </c>
      <c r="B19" s="55">
        <v>5910</v>
      </c>
      <c r="C19" s="22" t="s">
        <v>1096</v>
      </c>
      <c r="D19" s="14">
        <f>data!C234</f>
        <v>83696</v>
      </c>
    </row>
    <row r="20" spans="1:4" ht="20.100000000000001" customHeight="1">
      <c r="A20" s="23">
        <v>16</v>
      </c>
      <c r="B20" s="24"/>
      <c r="C20" s="24"/>
      <c r="D20" s="56"/>
    </row>
    <row r="21" spans="1:4" ht="20.100000000000001" customHeight="1">
      <c r="A21" s="23">
        <v>17</v>
      </c>
      <c r="B21" s="56"/>
      <c r="C21" s="56"/>
      <c r="D21" s="56"/>
    </row>
    <row r="22" spans="1:4" ht="20.100000000000001" customHeight="1">
      <c r="A22" s="81">
        <v>18</v>
      </c>
      <c r="B22" s="56"/>
      <c r="C22" s="15" t="s">
        <v>1097</v>
      </c>
      <c r="D22" s="14">
        <f>data!D236</f>
        <v>99125</v>
      </c>
    </row>
    <row r="23" spans="1:4" ht="20.100000000000001" customHeight="1">
      <c r="A23" s="62">
        <v>19</v>
      </c>
      <c r="B23" s="58"/>
      <c r="C23" s="58"/>
      <c r="D23" s="25"/>
    </row>
    <row r="24" spans="1:4" ht="20.100000000000001" customHeight="1">
      <c r="A24" s="259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>
      <c r="A25" s="62">
        <v>21</v>
      </c>
      <c r="B25" s="30"/>
      <c r="C25" s="30"/>
      <c r="D25" s="25"/>
    </row>
    <row r="26" spans="1:4" ht="20.100000000000001" customHeight="1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>
      <c r="A27" s="64">
        <v>23</v>
      </c>
      <c r="B27" s="63" t="s">
        <v>1099</v>
      </c>
      <c r="C27" s="56"/>
      <c r="D27" s="14">
        <f>data!D242</f>
        <v>23636320</v>
      </c>
    </row>
    <row r="28" spans="1:4" ht="20.100000000000001" customHeight="1">
      <c r="A28" s="126">
        <v>24</v>
      </c>
      <c r="B28" s="65" t="s">
        <v>1100</v>
      </c>
      <c r="C28" s="50"/>
      <c r="D28" s="54"/>
    </row>
    <row r="29" spans="1:4" ht="20.100000000000001" customHeight="1">
      <c r="A29" s="66"/>
      <c r="B29" s="67"/>
      <c r="C29" s="67"/>
      <c r="D29" s="56"/>
    </row>
    <row r="30" spans="1:4" ht="20.100000000000001" customHeight="1">
      <c r="A30" s="68"/>
      <c r="B30" s="38"/>
      <c r="C30" s="38"/>
      <c r="D30" s="56"/>
    </row>
    <row r="31" spans="1:4" ht="20.100000000000001" customHeight="1">
      <c r="A31" s="68"/>
      <c r="B31" s="38"/>
      <c r="C31" s="38"/>
      <c r="D31" s="56"/>
    </row>
    <row r="32" spans="1:4" ht="20.100000000000001" customHeight="1">
      <c r="A32" s="68"/>
      <c r="B32" s="38"/>
      <c r="C32" s="38"/>
      <c r="D32" s="56"/>
    </row>
    <row r="33" spans="1:4" ht="20.100000000000001" customHeight="1">
      <c r="A33" s="68"/>
      <c r="B33" s="38"/>
      <c r="C33" s="38"/>
      <c r="D33" s="24"/>
    </row>
    <row r="34" spans="1:4" ht="20.100000000000001" customHeight="1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zoomScale="75" workbookViewId="0">
      <selection activeCell="C60" sqref="C60"/>
    </sheetView>
  </sheetViews>
  <sheetFormatPr defaultColWidth="57.4140625" defaultRowHeight="1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>
      <c r="A1" s="4" t="s">
        <v>1101</v>
      </c>
      <c r="B1" s="5"/>
      <c r="C1" s="6"/>
    </row>
    <row r="2" spans="1:13" ht="20.100000000000001" customHeight="1">
      <c r="A2" s="4"/>
      <c r="B2" s="5"/>
      <c r="C2" s="167" t="s">
        <v>1102</v>
      </c>
    </row>
    <row r="3" spans="1:13" ht="20.100000000000001" customHeight="1">
      <c r="A3" s="29" t="str">
        <f>"HOSPITAL: "&amp;data!C84</f>
        <v>HOSPITAL: Pacific County Public Healthcare Services District No. 3</v>
      </c>
      <c r="B3" s="30"/>
      <c r="C3" s="31" t="str">
        <f>" FYE: "&amp;data!C82</f>
        <v xml:space="preserve"> FYE: 12/31/2018</v>
      </c>
    </row>
    <row r="4" spans="1:13" ht="20.100000000000001" customHeight="1">
      <c r="A4" s="32"/>
      <c r="B4" s="33" t="s">
        <v>1103</v>
      </c>
      <c r="C4" s="34"/>
    </row>
    <row r="5" spans="1:13" ht="20.100000000000001" customHeight="1">
      <c r="A5" s="23">
        <v>1</v>
      </c>
      <c r="B5" s="35" t="s">
        <v>361</v>
      </c>
      <c r="C5" s="36"/>
    </row>
    <row r="6" spans="1:13" ht="20.100000000000001" customHeight="1">
      <c r="A6" s="13">
        <v>2</v>
      </c>
      <c r="B6" s="14" t="s">
        <v>362</v>
      </c>
      <c r="C6" s="21">
        <f>data!C250</f>
        <v>6741213</v>
      </c>
    </row>
    <row r="7" spans="1:13" ht="20.100000000000001" customHeight="1">
      <c r="A7" s="13">
        <v>3</v>
      </c>
      <c r="B7" s="14" t="s">
        <v>363</v>
      </c>
      <c r="C7" s="21">
        <f>data!C251</f>
        <v>0</v>
      </c>
    </row>
    <row r="8" spans="1:13" ht="20.100000000000001" customHeight="1">
      <c r="A8" s="13">
        <v>4</v>
      </c>
      <c r="B8" s="14" t="s">
        <v>364</v>
      </c>
      <c r="C8" s="21">
        <f>data!C252</f>
        <v>10336830</v>
      </c>
    </row>
    <row r="9" spans="1:13" ht="20.100000000000001" customHeight="1">
      <c r="A9" s="13">
        <v>5</v>
      </c>
      <c r="B9" s="14" t="s">
        <v>1104</v>
      </c>
      <c r="C9" s="21">
        <f>data!C253</f>
        <v>5250037</v>
      </c>
    </row>
    <row r="10" spans="1:13" ht="20.100000000000001" customHeight="1">
      <c r="A10" s="13">
        <v>6</v>
      </c>
      <c r="B10" s="14" t="s">
        <v>1105</v>
      </c>
      <c r="C10" s="21">
        <f>data!C254</f>
        <v>0</v>
      </c>
    </row>
    <row r="11" spans="1:13" ht="20.100000000000001" customHeight="1">
      <c r="A11" s="13">
        <v>7</v>
      </c>
      <c r="B11" s="14" t="s">
        <v>1106</v>
      </c>
      <c r="C11" s="21">
        <f>data!C255</f>
        <v>149256</v>
      </c>
    </row>
    <row r="12" spans="1:13" ht="20.100000000000001" customHeight="1">
      <c r="A12" s="13">
        <v>8</v>
      </c>
      <c r="B12" s="14" t="s">
        <v>367</v>
      </c>
      <c r="C12" s="21">
        <f>data!C256</f>
        <v>0</v>
      </c>
    </row>
    <row r="13" spans="1:13" ht="20.100000000000001" customHeight="1">
      <c r="A13" s="13">
        <v>9</v>
      </c>
      <c r="B13" s="14" t="s">
        <v>368</v>
      </c>
      <c r="C13" s="21">
        <f>data!C257</f>
        <v>209760</v>
      </c>
    </row>
    <row r="14" spans="1:13" ht="20.100000000000001" customHeight="1">
      <c r="A14" s="13">
        <v>10</v>
      </c>
      <c r="B14" s="14" t="s">
        <v>369</v>
      </c>
      <c r="C14" s="21">
        <f>data!C258</f>
        <v>124806</v>
      </c>
    </row>
    <row r="15" spans="1:13" ht="20.100000000000001" customHeight="1">
      <c r="A15" s="13">
        <v>11</v>
      </c>
      <c r="B15" s="14" t="s">
        <v>1107</v>
      </c>
      <c r="C15" s="21">
        <f>data!C259</f>
        <v>0</v>
      </c>
      <c r="M15" s="254"/>
    </row>
    <row r="16" spans="1:13" ht="20.100000000000001" customHeight="1">
      <c r="A16" s="13">
        <v>12</v>
      </c>
      <c r="B16" s="14" t="s">
        <v>1108</v>
      </c>
      <c r="C16" s="21">
        <f>data!D260</f>
        <v>12311828</v>
      </c>
    </row>
    <row r="17" spans="1:3" ht="20.100000000000001" customHeight="1">
      <c r="A17" s="13">
        <v>13</v>
      </c>
      <c r="B17" s="24"/>
      <c r="C17" s="24"/>
    </row>
    <row r="18" spans="1:3" ht="20.100000000000001" customHeight="1">
      <c r="A18" s="13">
        <v>14</v>
      </c>
      <c r="B18" s="37" t="s">
        <v>1109</v>
      </c>
      <c r="C18" s="36"/>
    </row>
    <row r="19" spans="1:3" ht="20.100000000000001" customHeight="1">
      <c r="A19" s="13">
        <v>15</v>
      </c>
      <c r="B19" s="14" t="s">
        <v>362</v>
      </c>
      <c r="C19" s="21">
        <f>data!C262</f>
        <v>150945</v>
      </c>
    </row>
    <row r="20" spans="1:3" ht="20.100000000000001" customHeight="1">
      <c r="A20" s="13">
        <v>16</v>
      </c>
      <c r="B20" s="14" t="s">
        <v>363</v>
      </c>
      <c r="C20" s="21">
        <f>data!C263</f>
        <v>0</v>
      </c>
    </row>
    <row r="21" spans="1:3" ht="20.100000000000001" customHeight="1">
      <c r="A21" s="13">
        <v>17</v>
      </c>
      <c r="B21" s="14" t="s">
        <v>373</v>
      </c>
      <c r="C21" s="21">
        <f>data!C264</f>
        <v>0</v>
      </c>
    </row>
    <row r="22" spans="1:3" ht="20.100000000000001" customHeight="1">
      <c r="A22" s="13">
        <v>18</v>
      </c>
      <c r="B22" s="14" t="s">
        <v>1110</v>
      </c>
      <c r="C22" s="21">
        <f>data!D265</f>
        <v>150945</v>
      </c>
    </row>
    <row r="23" spans="1:3" ht="20.100000000000001" customHeight="1">
      <c r="A23" s="13">
        <v>19</v>
      </c>
      <c r="B23" s="38"/>
      <c r="C23" s="24"/>
    </row>
    <row r="24" spans="1:3" ht="20.100000000000001" customHeight="1">
      <c r="A24" s="13">
        <v>20</v>
      </c>
      <c r="B24" s="37" t="s">
        <v>1111</v>
      </c>
      <c r="C24" s="36"/>
    </row>
    <row r="25" spans="1:3" ht="20.100000000000001" customHeight="1">
      <c r="A25" s="13">
        <v>21</v>
      </c>
      <c r="B25" s="14" t="s">
        <v>332</v>
      </c>
      <c r="C25" s="21">
        <f>data!C267</f>
        <v>472509</v>
      </c>
    </row>
    <row r="26" spans="1:3" ht="20.100000000000001" customHeight="1">
      <c r="A26" s="13">
        <v>22</v>
      </c>
      <c r="B26" s="14" t="s">
        <v>333</v>
      </c>
      <c r="C26" s="21">
        <f>data!C268</f>
        <v>160430</v>
      </c>
    </row>
    <row r="27" spans="1:3" ht="20.100000000000001" customHeight="1">
      <c r="A27" s="13">
        <v>23</v>
      </c>
      <c r="B27" s="14" t="s">
        <v>334</v>
      </c>
      <c r="C27" s="21">
        <f>data!C269</f>
        <v>13267774</v>
      </c>
    </row>
    <row r="28" spans="1:3" ht="20.100000000000001" customHeight="1">
      <c r="A28" s="13">
        <v>24</v>
      </c>
      <c r="B28" s="14" t="s">
        <v>1112</v>
      </c>
      <c r="C28" s="21">
        <f>data!C270</f>
        <v>144609</v>
      </c>
    </row>
    <row r="29" spans="1:3" ht="20.100000000000001" customHeight="1">
      <c r="A29" s="13">
        <v>25</v>
      </c>
      <c r="B29" s="14" t="s">
        <v>336</v>
      </c>
      <c r="C29" s="21">
        <f>data!C271</f>
        <v>3803538</v>
      </c>
    </row>
    <row r="30" spans="1:3" ht="20.100000000000001" customHeight="1">
      <c r="A30" s="13">
        <v>26</v>
      </c>
      <c r="B30" s="14" t="s">
        <v>378</v>
      </c>
      <c r="C30" s="21">
        <f>data!C272</f>
        <v>8180969</v>
      </c>
    </row>
    <row r="31" spans="1:3" ht="20.100000000000001" customHeight="1">
      <c r="A31" s="13">
        <v>27</v>
      </c>
      <c r="B31" s="14" t="s">
        <v>339</v>
      </c>
      <c r="C31" s="21">
        <f>data!C273</f>
        <v>62063</v>
      </c>
    </row>
    <row r="32" spans="1:3" ht="20.100000000000001" customHeight="1">
      <c r="A32" s="13">
        <v>28</v>
      </c>
      <c r="B32" s="14" t="s">
        <v>340</v>
      </c>
      <c r="C32" s="21">
        <f>data!C274</f>
        <v>0</v>
      </c>
    </row>
    <row r="33" spans="1:3" ht="20.100000000000001" customHeight="1">
      <c r="A33" s="13">
        <v>29</v>
      </c>
      <c r="B33" s="14" t="s">
        <v>661</v>
      </c>
      <c r="C33" s="21">
        <f>data!D275</f>
        <v>26091892</v>
      </c>
    </row>
    <row r="34" spans="1:3" ht="20.100000000000001" customHeight="1">
      <c r="A34" s="13">
        <v>30</v>
      </c>
      <c r="B34" s="14" t="s">
        <v>1113</v>
      </c>
      <c r="C34" s="21">
        <f>data!C276</f>
        <v>19958554</v>
      </c>
    </row>
    <row r="35" spans="1:3" ht="20.100000000000001" customHeight="1">
      <c r="A35" s="13">
        <v>31</v>
      </c>
      <c r="B35" s="14" t="s">
        <v>1114</v>
      </c>
      <c r="C35" s="21">
        <f>data!D277</f>
        <v>6133338</v>
      </c>
    </row>
    <row r="36" spans="1:3" ht="20.100000000000001" customHeight="1">
      <c r="A36" s="13">
        <v>32</v>
      </c>
      <c r="B36" s="38"/>
      <c r="C36" s="24"/>
    </row>
    <row r="37" spans="1:3" ht="20.100000000000001" customHeight="1">
      <c r="A37" s="23">
        <v>33</v>
      </c>
      <c r="B37" s="37" t="s">
        <v>1115</v>
      </c>
      <c r="C37" s="36"/>
    </row>
    <row r="38" spans="1:3" ht="20.100000000000001" customHeight="1">
      <c r="A38" s="13">
        <v>34</v>
      </c>
      <c r="B38" s="14" t="s">
        <v>1116</v>
      </c>
      <c r="C38" s="21">
        <f>data!C279</f>
        <v>0</v>
      </c>
    </row>
    <row r="39" spans="1:3" ht="20.100000000000001" customHeight="1">
      <c r="A39" s="13">
        <v>35</v>
      </c>
      <c r="B39" s="14" t="s">
        <v>1117</v>
      </c>
      <c r="C39" s="21">
        <f>data!C280</f>
        <v>0</v>
      </c>
    </row>
    <row r="40" spans="1:3" ht="20.100000000000001" customHeight="1">
      <c r="A40" s="13">
        <v>36</v>
      </c>
      <c r="B40" s="14" t="s">
        <v>385</v>
      </c>
      <c r="C40" s="21">
        <f>data!C281</f>
        <v>0</v>
      </c>
    </row>
    <row r="41" spans="1:3" ht="20.100000000000001" customHeight="1">
      <c r="A41" s="13">
        <v>37</v>
      </c>
      <c r="B41" s="14" t="s">
        <v>373</v>
      </c>
      <c r="C41" s="21">
        <f>data!C282</f>
        <v>60516</v>
      </c>
    </row>
    <row r="42" spans="1:3" ht="20.100000000000001" customHeight="1">
      <c r="A42" s="13">
        <v>38</v>
      </c>
      <c r="B42" s="14" t="s">
        <v>1118</v>
      </c>
      <c r="C42" s="21">
        <f>data!D283</f>
        <v>60516</v>
      </c>
    </row>
    <row r="43" spans="1:3" ht="20.100000000000001" customHeight="1">
      <c r="A43" s="13">
        <v>39</v>
      </c>
      <c r="B43" s="38"/>
      <c r="C43" s="24"/>
    </row>
    <row r="44" spans="1:3" ht="20.100000000000001" customHeight="1">
      <c r="A44" s="23">
        <v>40</v>
      </c>
      <c r="B44" s="37" t="s">
        <v>1119</v>
      </c>
      <c r="C44" s="36"/>
    </row>
    <row r="45" spans="1:3" ht="20.100000000000001" customHeight="1">
      <c r="A45" s="13">
        <v>41</v>
      </c>
      <c r="B45" s="14" t="s">
        <v>388</v>
      </c>
      <c r="C45" s="21">
        <f>data!C286</f>
        <v>0</v>
      </c>
    </row>
    <row r="46" spans="1:3" ht="20.100000000000001" customHeight="1">
      <c r="A46" s="13">
        <v>42</v>
      </c>
      <c r="B46" s="14" t="s">
        <v>389</v>
      </c>
      <c r="C46" s="21">
        <f>data!C287</f>
        <v>0</v>
      </c>
    </row>
    <row r="47" spans="1:3" ht="20.100000000000001" customHeight="1">
      <c r="A47" s="13">
        <v>43</v>
      </c>
      <c r="B47" s="14" t="s">
        <v>1120</v>
      </c>
      <c r="C47" s="21">
        <f>data!C288</f>
        <v>0</v>
      </c>
    </row>
    <row r="48" spans="1:3" ht="20.100000000000001" customHeight="1">
      <c r="A48" s="13">
        <v>44</v>
      </c>
      <c r="B48" s="14" t="s">
        <v>391</v>
      </c>
      <c r="C48" s="21">
        <f>data!C289</f>
        <v>0</v>
      </c>
    </row>
    <row r="49" spans="1:3" ht="20.100000000000001" customHeight="1">
      <c r="A49" s="13">
        <v>45</v>
      </c>
      <c r="B49" s="14" t="s">
        <v>1121</v>
      </c>
      <c r="C49" s="21">
        <f>data!D290</f>
        <v>0</v>
      </c>
    </row>
    <row r="50" spans="1:3" ht="20.100000000000001" customHeight="1">
      <c r="A50" s="40">
        <v>46</v>
      </c>
      <c r="B50" s="41" t="s">
        <v>1122</v>
      </c>
      <c r="C50" s="21">
        <f>data!D292</f>
        <v>18656627</v>
      </c>
    </row>
    <row r="51" spans="1:3" ht="20.100000000000001" customHeight="1"/>
    <row r="52" spans="1:3" ht="20.100000000000001" customHeight="1"/>
    <row r="53" spans="1:3" ht="20.100000000000001" customHeight="1">
      <c r="A53" s="4" t="s">
        <v>1123</v>
      </c>
      <c r="B53" s="5"/>
      <c r="C53" s="6"/>
    </row>
    <row r="54" spans="1:3" ht="20.100000000000001" customHeight="1">
      <c r="A54" s="4"/>
      <c r="B54" s="5"/>
      <c r="C54" s="167" t="s">
        <v>1124</v>
      </c>
    </row>
    <row r="55" spans="1:3" ht="20.100000000000001" customHeight="1">
      <c r="A55" s="29" t="str">
        <f>"HOSPITAL: "&amp;data!C84</f>
        <v>HOSPITAL: Pacific County Public Healthcare Services District No. 3</v>
      </c>
      <c r="B55" s="30"/>
      <c r="C55" s="31" t="str">
        <f>"FYE: "&amp;data!C82</f>
        <v>FYE: 12/31/2018</v>
      </c>
    </row>
    <row r="56" spans="1:3" ht="20.100000000000001" customHeight="1">
      <c r="A56" s="42"/>
      <c r="B56" s="43" t="s">
        <v>1125</v>
      </c>
      <c r="C56" s="34"/>
    </row>
    <row r="57" spans="1:3" ht="20.100000000000001" customHeight="1">
      <c r="A57" s="16">
        <v>1</v>
      </c>
      <c r="B57" s="4" t="s">
        <v>395</v>
      </c>
      <c r="C57" s="44"/>
    </row>
    <row r="58" spans="1:3" ht="20.100000000000001" customHeight="1">
      <c r="A58" s="13">
        <v>2</v>
      </c>
      <c r="B58" s="14" t="s">
        <v>396</v>
      </c>
      <c r="C58" s="21">
        <f>data!C304</f>
        <v>0</v>
      </c>
    </row>
    <row r="59" spans="1:3" ht="20.100000000000001" customHeight="1">
      <c r="A59" s="13">
        <v>3</v>
      </c>
      <c r="B59" s="14" t="s">
        <v>1126</v>
      </c>
      <c r="C59" s="21">
        <f>data!C305</f>
        <v>157703</v>
      </c>
    </row>
    <row r="60" spans="1:3" ht="20.100000000000001" customHeight="1">
      <c r="A60" s="13">
        <v>4</v>
      </c>
      <c r="B60" s="14" t="s">
        <v>1127</v>
      </c>
      <c r="C60" s="21">
        <f>data!C306</f>
        <v>1572959</v>
      </c>
    </row>
    <row r="61" spans="1:3" ht="20.100000000000001" customHeight="1">
      <c r="A61" s="13">
        <v>5</v>
      </c>
      <c r="B61" s="14" t="s">
        <v>399</v>
      </c>
      <c r="C61" s="21">
        <f>data!C307</f>
        <v>6132</v>
      </c>
    </row>
    <row r="62" spans="1:3" ht="20.100000000000001" customHeight="1">
      <c r="A62" s="13">
        <v>6</v>
      </c>
      <c r="B62" s="14" t="s">
        <v>1128</v>
      </c>
      <c r="C62" s="21">
        <f>data!C308</f>
        <v>0</v>
      </c>
    </row>
    <row r="63" spans="1:3" ht="20.100000000000001" customHeight="1">
      <c r="A63" s="13">
        <v>7</v>
      </c>
      <c r="B63" s="14" t="s">
        <v>1129</v>
      </c>
      <c r="C63" s="21">
        <f>data!C309</f>
        <v>700001</v>
      </c>
    </row>
    <row r="64" spans="1:3" ht="20.100000000000001" customHeight="1">
      <c r="A64" s="13">
        <v>8</v>
      </c>
      <c r="B64" s="14" t="s">
        <v>401</v>
      </c>
      <c r="C64" s="21">
        <f>data!C310</f>
        <v>0</v>
      </c>
    </row>
    <row r="65" spans="1:3" ht="20.100000000000001" customHeight="1">
      <c r="A65" s="13">
        <v>9</v>
      </c>
      <c r="B65" s="14" t="s">
        <v>402</v>
      </c>
      <c r="C65" s="21">
        <f>data!C311</f>
        <v>0</v>
      </c>
    </row>
    <row r="66" spans="1:3" ht="20.100000000000001" customHeight="1">
      <c r="A66" s="13">
        <v>10</v>
      </c>
      <c r="B66" s="14" t="s">
        <v>403</v>
      </c>
      <c r="C66" s="21">
        <f>data!C312</f>
        <v>0</v>
      </c>
    </row>
    <row r="67" spans="1:3" ht="20.100000000000001" customHeight="1">
      <c r="A67" s="13">
        <v>11</v>
      </c>
      <c r="B67" s="14" t="s">
        <v>1130</v>
      </c>
      <c r="C67" s="21">
        <f>data!C313</f>
        <v>997944</v>
      </c>
    </row>
    <row r="68" spans="1:3" ht="20.100000000000001" customHeight="1">
      <c r="A68" s="13">
        <v>12</v>
      </c>
      <c r="B68" s="14" t="s">
        <v>1131</v>
      </c>
      <c r="C68" s="21">
        <f>data!D314</f>
        <v>3434739</v>
      </c>
    </row>
    <row r="69" spans="1:3" ht="20.100000000000001" customHeight="1">
      <c r="A69" s="13">
        <v>13</v>
      </c>
      <c r="B69" s="38"/>
      <c r="C69" s="24"/>
    </row>
    <row r="70" spans="1:3" ht="20.100000000000001" customHeight="1">
      <c r="A70" s="13">
        <v>14</v>
      </c>
      <c r="B70" s="37" t="s">
        <v>1132</v>
      </c>
      <c r="C70" s="36"/>
    </row>
    <row r="71" spans="1:3" ht="20.100000000000001" customHeight="1">
      <c r="A71" s="13">
        <v>15</v>
      </c>
      <c r="B71" s="14" t="s">
        <v>407</v>
      </c>
      <c r="C71" s="21">
        <f>data!C316</f>
        <v>0</v>
      </c>
    </row>
    <row r="72" spans="1:3" ht="20.100000000000001" customHeight="1">
      <c r="A72" s="13">
        <v>16</v>
      </c>
      <c r="B72" s="14" t="s">
        <v>1133</v>
      </c>
      <c r="C72" s="21">
        <f>data!C317</f>
        <v>0</v>
      </c>
    </row>
    <row r="73" spans="1:3" ht="20.100000000000001" customHeight="1">
      <c r="A73" s="13">
        <v>17</v>
      </c>
      <c r="B73" s="14" t="s">
        <v>409</v>
      </c>
      <c r="C73" s="21">
        <f>data!C318</f>
        <v>0</v>
      </c>
    </row>
    <row r="74" spans="1:3" ht="20.100000000000001" customHeight="1">
      <c r="A74" s="13">
        <v>18</v>
      </c>
      <c r="B74" s="14" t="s">
        <v>1134</v>
      </c>
      <c r="C74" s="21">
        <f>data!D319</f>
        <v>0</v>
      </c>
    </row>
    <row r="75" spans="1:3" ht="20.100000000000001" customHeight="1">
      <c r="A75" s="13">
        <v>19</v>
      </c>
      <c r="B75" s="38"/>
      <c r="C75" s="24"/>
    </row>
    <row r="76" spans="1:3" ht="20.100000000000001" customHeight="1">
      <c r="A76" s="23">
        <v>20</v>
      </c>
      <c r="B76" s="37" t="s">
        <v>411</v>
      </c>
      <c r="C76" s="36"/>
    </row>
    <row r="77" spans="1:3" ht="20.100000000000001" customHeight="1">
      <c r="A77" s="13">
        <v>21</v>
      </c>
      <c r="B77" s="14" t="s">
        <v>412</v>
      </c>
      <c r="C77" s="21">
        <f>data!C321</f>
        <v>0</v>
      </c>
    </row>
    <row r="78" spans="1:3" ht="20.100000000000001" customHeight="1">
      <c r="A78" s="13">
        <v>22</v>
      </c>
      <c r="B78" s="14" t="s">
        <v>1135</v>
      </c>
      <c r="C78" s="21">
        <f>data!C322</f>
        <v>0</v>
      </c>
    </row>
    <row r="79" spans="1:3" ht="20.100000000000001" customHeight="1">
      <c r="A79" s="13">
        <v>23</v>
      </c>
      <c r="B79" s="14" t="s">
        <v>414</v>
      </c>
      <c r="C79" s="21">
        <f>data!C323</f>
        <v>0</v>
      </c>
    </row>
    <row r="80" spans="1:3" ht="20.100000000000001" customHeight="1">
      <c r="A80" s="13">
        <v>24</v>
      </c>
      <c r="B80" s="14" t="s">
        <v>1136</v>
      </c>
      <c r="C80" s="21">
        <f>data!C324</f>
        <v>82659</v>
      </c>
    </row>
    <row r="81" spans="1:3" ht="20.100000000000001" customHeight="1">
      <c r="A81" s="13">
        <v>25</v>
      </c>
      <c r="B81" s="14" t="s">
        <v>416</v>
      </c>
      <c r="C81" s="21">
        <f>data!C325</f>
        <v>2954852</v>
      </c>
    </row>
    <row r="82" spans="1:3" ht="20.100000000000001" customHeight="1">
      <c r="A82" s="13">
        <v>26</v>
      </c>
      <c r="B82" s="14" t="s">
        <v>1137</v>
      </c>
      <c r="C82" s="21">
        <f>data!C326</f>
        <v>0</v>
      </c>
    </row>
    <row r="83" spans="1:3" ht="20.100000000000001" customHeight="1">
      <c r="A83" s="13">
        <v>27</v>
      </c>
      <c r="B83" s="14" t="s">
        <v>418</v>
      </c>
      <c r="C83" s="21">
        <f>data!C327</f>
        <v>559404</v>
      </c>
    </row>
    <row r="84" spans="1:3" ht="20.100000000000001" customHeight="1">
      <c r="A84" s="13">
        <v>28</v>
      </c>
      <c r="B84" s="14" t="s">
        <v>661</v>
      </c>
      <c r="C84" s="21">
        <f>data!D328</f>
        <v>3596915</v>
      </c>
    </row>
    <row r="85" spans="1:3" ht="20.100000000000001" customHeight="1">
      <c r="A85" s="13">
        <v>29</v>
      </c>
      <c r="B85" s="14" t="s">
        <v>1138</v>
      </c>
      <c r="C85" s="21">
        <f>data!D329</f>
        <v>997944</v>
      </c>
    </row>
    <row r="86" spans="1:3" ht="20.100000000000001" customHeight="1">
      <c r="A86" s="13">
        <v>30</v>
      </c>
      <c r="B86" s="14" t="s">
        <v>1139</v>
      </c>
      <c r="C86" s="21">
        <f>data!D330</f>
        <v>2598971</v>
      </c>
    </row>
    <row r="87" spans="1:3" ht="20.100000000000001" customHeight="1">
      <c r="A87" s="13">
        <v>31</v>
      </c>
      <c r="B87" s="38"/>
      <c r="C87" s="24"/>
    </row>
    <row r="88" spans="1:3" ht="20.100000000000001" customHeight="1">
      <c r="A88" s="13">
        <v>32</v>
      </c>
      <c r="B88" s="89" t="s">
        <v>1140</v>
      </c>
      <c r="C88" s="21">
        <f>data!C332</f>
        <v>12622917</v>
      </c>
    </row>
    <row r="89" spans="1:3" ht="20.100000000000001" customHeight="1">
      <c r="A89" s="13">
        <v>33</v>
      </c>
      <c r="B89" s="24"/>
      <c r="C89" s="24"/>
    </row>
    <row r="90" spans="1:3" ht="20.100000000000001" customHeight="1">
      <c r="A90" s="13">
        <v>34</v>
      </c>
      <c r="B90" s="37" t="s">
        <v>1141</v>
      </c>
      <c r="C90" s="36"/>
    </row>
    <row r="91" spans="1:3" ht="20.100000000000001" customHeight="1">
      <c r="A91" s="13">
        <v>35</v>
      </c>
      <c r="B91" s="14" t="s">
        <v>1142</v>
      </c>
      <c r="C91" s="21">
        <f>data!C334</f>
        <v>0</v>
      </c>
    </row>
    <row r="92" spans="1:3" ht="20.100000000000001" customHeight="1">
      <c r="A92" s="13">
        <v>36</v>
      </c>
      <c r="B92" s="38"/>
      <c r="C92" s="24"/>
    </row>
    <row r="93" spans="1:3" ht="20.100000000000001" customHeight="1">
      <c r="A93" s="13">
        <v>37</v>
      </c>
      <c r="B93" s="14" t="s">
        <v>1143</v>
      </c>
      <c r="C93" s="21">
        <f>data!C335</f>
        <v>0</v>
      </c>
    </row>
    <row r="94" spans="1:3" ht="20.100000000000001" customHeight="1">
      <c r="A94" s="13">
        <v>38</v>
      </c>
      <c r="B94" s="38"/>
      <c r="C94" s="24"/>
    </row>
    <row r="95" spans="1:3" ht="20.100000000000001" customHeight="1">
      <c r="A95" s="13">
        <v>39</v>
      </c>
      <c r="B95" s="14" t="s">
        <v>1144</v>
      </c>
      <c r="C95" s="21">
        <f>data!C336</f>
        <v>0</v>
      </c>
    </row>
    <row r="96" spans="1:3" ht="20.100000000000001" customHeight="1">
      <c r="A96" s="13">
        <v>40</v>
      </c>
      <c r="B96" s="38"/>
      <c r="C96" s="24"/>
    </row>
    <row r="97" spans="1:3" ht="20.100000000000001" customHeight="1">
      <c r="A97" s="13">
        <v>41</v>
      </c>
      <c r="B97" s="14" t="s">
        <v>1145</v>
      </c>
      <c r="C97" s="21">
        <f>data!C337</f>
        <v>0</v>
      </c>
    </row>
    <row r="98" spans="1:3" ht="20.100000000000001" customHeight="1">
      <c r="A98" s="13">
        <v>42</v>
      </c>
      <c r="B98" s="14" t="s">
        <v>1146</v>
      </c>
      <c r="C98" s="24"/>
    </row>
    <row r="99" spans="1:3" ht="20.100000000000001" customHeight="1">
      <c r="A99" s="13">
        <v>43</v>
      </c>
      <c r="B99" s="38"/>
      <c r="C99" s="24"/>
    </row>
    <row r="100" spans="1:3" ht="20.100000000000001" customHeight="1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>
      <c r="A101" s="13">
        <v>45</v>
      </c>
      <c r="B101" s="14" t="s">
        <v>1148</v>
      </c>
      <c r="C101" s="21">
        <f>data!C332+data!C334+data!C335+data!C336+data!C337-data!C338</f>
        <v>12622917</v>
      </c>
    </row>
    <row r="102" spans="1:3" ht="20.100000000000001" customHeight="1">
      <c r="A102" s="13">
        <v>46</v>
      </c>
      <c r="B102" s="14" t="s">
        <v>1149</v>
      </c>
      <c r="C102" s="21">
        <f>data!D339</f>
        <v>18656627</v>
      </c>
    </row>
    <row r="103" spans="1:3" ht="20.100000000000001" customHeight="1"/>
    <row r="104" spans="1:3" ht="20.100000000000001" customHeight="1"/>
    <row r="105" spans="1:3" ht="20.100000000000001" customHeight="1">
      <c r="A105" s="4" t="s">
        <v>1150</v>
      </c>
      <c r="B105" s="5"/>
      <c r="C105" s="6"/>
    </row>
    <row r="106" spans="1:3" ht="20.100000000000001" customHeight="1">
      <c r="A106" s="45"/>
      <c r="B106" s="8"/>
      <c r="C106" s="167" t="s">
        <v>1151</v>
      </c>
    </row>
    <row r="107" spans="1:3" ht="20.100000000000001" customHeight="1">
      <c r="A107" s="29" t="str">
        <f>"HOSPITAL: "&amp;data!C84</f>
        <v>HOSPITAL: Pacific County Public Healthcare Services District No. 3</v>
      </c>
      <c r="B107" s="30"/>
      <c r="C107" s="31" t="str">
        <f>" FYE: "&amp;data!C82</f>
        <v xml:space="preserve"> FYE: 12/31/2018</v>
      </c>
    </row>
    <row r="108" spans="1:3" ht="20.100000000000001" customHeight="1">
      <c r="A108" s="32"/>
      <c r="B108" s="46"/>
      <c r="C108" s="47"/>
    </row>
    <row r="109" spans="1:3" ht="20.100000000000001" customHeight="1">
      <c r="A109" s="13">
        <v>1</v>
      </c>
      <c r="B109" s="37" t="s">
        <v>1152</v>
      </c>
      <c r="C109" s="36"/>
    </row>
    <row r="110" spans="1:3" ht="20.100000000000001" customHeight="1">
      <c r="A110" s="13">
        <v>2</v>
      </c>
      <c r="B110" s="14" t="s">
        <v>428</v>
      </c>
      <c r="C110" s="21">
        <f>data!C359</f>
        <v>7755069</v>
      </c>
    </row>
    <row r="111" spans="1:3" ht="20.100000000000001" customHeight="1">
      <c r="A111" s="13">
        <v>3</v>
      </c>
      <c r="B111" s="14" t="s">
        <v>429</v>
      </c>
      <c r="C111" s="21">
        <f>data!C360</f>
        <v>40811669</v>
      </c>
    </row>
    <row r="112" spans="1:3" ht="20.100000000000001" customHeight="1">
      <c r="A112" s="13">
        <v>4</v>
      </c>
      <c r="B112" s="14" t="s">
        <v>1153</v>
      </c>
      <c r="C112" s="21">
        <f>data!D361</f>
        <v>48566738</v>
      </c>
    </row>
    <row r="113" spans="1:3" ht="20.100000000000001" customHeight="1">
      <c r="A113" s="13">
        <v>5</v>
      </c>
      <c r="B113" s="38"/>
      <c r="C113" s="24"/>
    </row>
    <row r="114" spans="1:3" ht="20.100000000000001" customHeight="1">
      <c r="A114" s="13">
        <v>6</v>
      </c>
      <c r="B114" s="37" t="s">
        <v>1154</v>
      </c>
      <c r="C114" s="36"/>
    </row>
    <row r="115" spans="1:3" ht="20.100000000000001" customHeight="1">
      <c r="A115" s="13">
        <v>7</v>
      </c>
      <c r="B115" s="258" t="s">
        <v>450</v>
      </c>
      <c r="C115" s="48">
        <f>data!C363</f>
        <v>1245144</v>
      </c>
    </row>
    <row r="116" spans="1:3" ht="20.100000000000001" customHeight="1">
      <c r="A116" s="13">
        <v>8</v>
      </c>
      <c r="B116" s="14" t="s">
        <v>432</v>
      </c>
      <c r="C116" s="48">
        <f>data!C364</f>
        <v>22292051</v>
      </c>
    </row>
    <row r="117" spans="1:3" ht="20.100000000000001" customHeight="1">
      <c r="A117" s="13">
        <v>9</v>
      </c>
      <c r="B117" s="14" t="s">
        <v>1155</v>
      </c>
      <c r="C117" s="48">
        <f>data!C365</f>
        <v>99125</v>
      </c>
    </row>
    <row r="118" spans="1:3" ht="20.100000000000001" customHeight="1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>
      <c r="A119" s="13">
        <v>11</v>
      </c>
      <c r="B119" s="14" t="s">
        <v>1099</v>
      </c>
      <c r="C119" s="48">
        <f>data!D367</f>
        <v>23636320</v>
      </c>
    </row>
    <row r="120" spans="1:3" ht="20.100000000000001" customHeight="1">
      <c r="A120" s="13">
        <v>12</v>
      </c>
      <c r="B120" s="14" t="s">
        <v>1157</v>
      </c>
      <c r="C120" s="48">
        <f>data!D368</f>
        <v>24930418</v>
      </c>
    </row>
    <row r="121" spans="1:3" ht="20.100000000000001" customHeight="1">
      <c r="A121" s="13">
        <v>13</v>
      </c>
      <c r="B121" s="38"/>
      <c r="C121" s="24"/>
    </row>
    <row r="122" spans="1:3" ht="20.100000000000001" customHeight="1">
      <c r="A122" s="13">
        <v>14</v>
      </c>
      <c r="B122" s="37" t="s">
        <v>436</v>
      </c>
      <c r="C122" s="36"/>
    </row>
    <row r="123" spans="1:3" ht="20.100000000000001" customHeight="1">
      <c r="A123" s="13">
        <v>15</v>
      </c>
      <c r="B123" s="14" t="s">
        <v>437</v>
      </c>
      <c r="C123" s="48">
        <f>data!C370</f>
        <v>910422</v>
      </c>
    </row>
    <row r="124" spans="1:3" ht="20.100000000000001" customHeight="1">
      <c r="A124" s="13">
        <v>16</v>
      </c>
      <c r="B124" s="14" t="s">
        <v>438</v>
      </c>
      <c r="C124" s="48">
        <f>data!C371</f>
        <v>1949816</v>
      </c>
    </row>
    <row r="125" spans="1:3" ht="20.100000000000001" customHeight="1">
      <c r="A125" s="13">
        <v>17</v>
      </c>
      <c r="B125" s="14" t="s">
        <v>1158</v>
      </c>
      <c r="C125" s="48">
        <f>data!D372</f>
        <v>2860238</v>
      </c>
    </row>
    <row r="126" spans="1:3" ht="20.100000000000001" customHeight="1">
      <c r="A126" s="13">
        <v>18</v>
      </c>
      <c r="B126" s="14" t="s">
        <v>1159</v>
      </c>
      <c r="C126" s="48">
        <f>data!D373</f>
        <v>27790656</v>
      </c>
    </row>
    <row r="127" spans="1:3" ht="20.100000000000001" customHeight="1">
      <c r="A127" s="13">
        <v>19</v>
      </c>
      <c r="B127" s="38"/>
      <c r="C127" s="24"/>
    </row>
    <row r="128" spans="1:3" ht="20.100000000000001" customHeight="1">
      <c r="A128" s="13">
        <v>20</v>
      </c>
      <c r="B128" s="37" t="s">
        <v>1160</v>
      </c>
      <c r="C128" s="36"/>
    </row>
    <row r="129" spans="1:3" ht="20.100000000000001" customHeight="1">
      <c r="A129" s="13">
        <v>21</v>
      </c>
      <c r="B129" s="14" t="s">
        <v>442</v>
      </c>
      <c r="C129" s="48">
        <f>data!C378</f>
        <v>11783350</v>
      </c>
    </row>
    <row r="130" spans="1:3" ht="20.100000000000001" customHeight="1">
      <c r="A130" s="13">
        <v>22</v>
      </c>
      <c r="B130" s="14" t="s">
        <v>3</v>
      </c>
      <c r="C130" s="48">
        <f>data!C379</f>
        <v>3192735</v>
      </c>
    </row>
    <row r="131" spans="1:3" ht="20.100000000000001" customHeight="1">
      <c r="A131" s="13">
        <v>23</v>
      </c>
      <c r="B131" s="14" t="s">
        <v>236</v>
      </c>
      <c r="C131" s="48">
        <f>data!C380</f>
        <v>2144128</v>
      </c>
    </row>
    <row r="132" spans="1:3" ht="20.100000000000001" customHeight="1">
      <c r="A132" s="13">
        <v>24</v>
      </c>
      <c r="B132" s="14" t="s">
        <v>237</v>
      </c>
      <c r="C132" s="48">
        <f>data!C381</f>
        <v>2811453</v>
      </c>
    </row>
    <row r="133" spans="1:3" ht="20.100000000000001" customHeight="1">
      <c r="A133" s="13">
        <v>25</v>
      </c>
      <c r="B133" s="14" t="s">
        <v>1161</v>
      </c>
      <c r="C133" s="48">
        <f>data!C382</f>
        <v>405793</v>
      </c>
    </row>
    <row r="134" spans="1:3" ht="20.100000000000001" customHeight="1">
      <c r="A134" s="13">
        <v>26</v>
      </c>
      <c r="B134" s="14" t="s">
        <v>1162</v>
      </c>
      <c r="C134" s="48">
        <f>data!C383</f>
        <v>3262460</v>
      </c>
    </row>
    <row r="135" spans="1:3" ht="20.100000000000001" customHeight="1">
      <c r="A135" s="13">
        <v>27</v>
      </c>
      <c r="B135" s="14" t="s">
        <v>6</v>
      </c>
      <c r="C135" s="48">
        <f>data!C384</f>
        <v>1698048</v>
      </c>
    </row>
    <row r="136" spans="1:3" ht="20.100000000000001" customHeight="1">
      <c r="A136" s="13">
        <v>28</v>
      </c>
      <c r="B136" s="14" t="s">
        <v>1163</v>
      </c>
      <c r="C136" s="48">
        <f>data!C385</f>
        <v>157743</v>
      </c>
    </row>
    <row r="137" spans="1:3" ht="20.100000000000001" customHeight="1">
      <c r="A137" s="13">
        <v>29</v>
      </c>
      <c r="B137" s="14" t="s">
        <v>447</v>
      </c>
      <c r="C137" s="48">
        <f>data!C386</f>
        <v>183090</v>
      </c>
    </row>
    <row r="138" spans="1:3" ht="20.100000000000001" customHeight="1">
      <c r="A138" s="13">
        <v>30</v>
      </c>
      <c r="B138" s="14" t="s">
        <v>1164</v>
      </c>
      <c r="C138" s="48">
        <f>data!C387</f>
        <v>398061</v>
      </c>
    </row>
    <row r="139" spans="1:3" ht="20.100000000000001" customHeight="1">
      <c r="A139" s="13">
        <v>31</v>
      </c>
      <c r="B139" s="14" t="s">
        <v>449</v>
      </c>
      <c r="C139" s="48">
        <f>data!C388</f>
        <v>119798</v>
      </c>
    </row>
    <row r="140" spans="1:3" ht="20.100000000000001" customHeight="1">
      <c r="A140" s="13">
        <v>32</v>
      </c>
      <c r="B140" s="14" t="s">
        <v>241</v>
      </c>
      <c r="C140" s="48">
        <f>data!C389</f>
        <v>918003</v>
      </c>
    </row>
    <row r="141" spans="1:3" ht="20.100000000000001" customHeight="1">
      <c r="A141" s="13">
        <v>34</v>
      </c>
      <c r="B141" s="14" t="s">
        <v>1165</v>
      </c>
      <c r="C141" s="48">
        <f>data!D390</f>
        <v>27074662</v>
      </c>
    </row>
    <row r="142" spans="1:3" ht="20.100000000000001" customHeight="1">
      <c r="A142" s="13">
        <v>35</v>
      </c>
      <c r="B142" s="14" t="s">
        <v>1166</v>
      </c>
      <c r="C142" s="48">
        <f>data!D391</f>
        <v>715994</v>
      </c>
    </row>
    <row r="143" spans="1:3" ht="20.100000000000001" customHeight="1">
      <c r="A143" s="13">
        <v>36</v>
      </c>
      <c r="B143" s="38"/>
      <c r="C143" s="24"/>
    </row>
    <row r="144" spans="1:3" ht="20.100000000000001" customHeight="1">
      <c r="A144" s="13">
        <v>37</v>
      </c>
      <c r="B144" s="14" t="s">
        <v>1167</v>
      </c>
      <c r="C144" s="48">
        <f>data!C392</f>
        <v>239874</v>
      </c>
    </row>
    <row r="145" spans="1:3" ht="20.100000000000001" customHeight="1">
      <c r="A145" s="13">
        <v>38</v>
      </c>
      <c r="B145" s="38"/>
      <c r="C145" s="24"/>
    </row>
    <row r="146" spans="1:3" ht="20.100000000000001" customHeight="1">
      <c r="A146" s="13">
        <v>39</v>
      </c>
      <c r="B146" s="14" t="s">
        <v>1168</v>
      </c>
      <c r="C146" s="21">
        <f>data!D393</f>
        <v>955868</v>
      </c>
    </row>
    <row r="147" spans="1:3" ht="20.100000000000001" customHeight="1">
      <c r="A147" s="13">
        <v>40</v>
      </c>
      <c r="B147" s="38"/>
      <c r="C147" s="24"/>
    </row>
    <row r="148" spans="1:3" ht="20.100000000000001" customHeight="1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>
      <c r="A150" s="13">
        <v>43</v>
      </c>
      <c r="B150" s="38"/>
      <c r="C150" s="24"/>
    </row>
    <row r="151" spans="1:3" ht="20.100000000000001" customHeight="1">
      <c r="A151" s="13">
        <v>44</v>
      </c>
      <c r="B151" s="14" t="s">
        <v>1171</v>
      </c>
      <c r="C151" s="48">
        <f>data!D396</f>
        <v>955868</v>
      </c>
    </row>
    <row r="152" spans="1:3" ht="20.100000000000001" customHeight="1">
      <c r="A152" s="40">
        <v>45</v>
      </c>
      <c r="B152" s="49" t="s">
        <v>1172</v>
      </c>
      <c r="C152" s="24"/>
    </row>
    <row r="153" spans="1:3" ht="20.100000000000001" customHeight="1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>
      <c r="A4" s="79" t="str">
        <f>"HOSPITAL NAME: "&amp;data!C84</f>
        <v>HOSPITAL NAME: Pacific County Public Healthcare Services District No. 3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1089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14.994743985194322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992087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268809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452293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53"/>
    </row>
    <row r="16" spans="1:13" ht="20.100000000000001" customHeight="1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21556.959901295497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169028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10457.355953115361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40258.737816162859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1954490.0536705737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>
      <c r="A22" s="23">
        <v>17</v>
      </c>
      <c r="B22" s="14" t="s">
        <v>244</v>
      </c>
      <c r="C22" s="202"/>
      <c r="D22" s="203"/>
      <c r="E22" s="203"/>
      <c r="F22" s="203"/>
      <c r="G22" s="203"/>
      <c r="H22" s="203"/>
      <c r="I22" s="203"/>
    </row>
    <row r="23" spans="1:9" ht="20.100000000000001" customHeight="1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878361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2683927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2683927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>
      <c r="A27" s="23" t="s">
        <v>1185</v>
      </c>
      <c r="B27" s="60"/>
      <c r="C27" s="203"/>
      <c r="D27" s="203"/>
      <c r="E27" s="203"/>
      <c r="F27" s="203"/>
      <c r="G27" s="203"/>
      <c r="H27" s="203"/>
      <c r="I27" s="203"/>
    </row>
    <row r="28" spans="1:9" ht="20.100000000000001" customHeight="1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5405.3633559531154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2538.760641579272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5405.3633559531154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37186.561998766192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11.259494139420109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>
      <c r="A36" s="79" t="str">
        <f>"HOSPITAL NAME: "&amp;data!C84</f>
        <v>HOSPITAL NAME: Pacific County Public Healthcare Services District No. 3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532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00000000000001" customHeight="1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7.3252560148056753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5.89</v>
      </c>
    </row>
    <row r="43" spans="1:9" ht="20.100000000000001" customHeight="1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484656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509308</v>
      </c>
    </row>
    <row r="44" spans="1:9" ht="20.100000000000001" customHeight="1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131319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137999</v>
      </c>
    </row>
    <row r="45" spans="1:9" ht="20.100000000000001" customHeight="1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220955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336725</v>
      </c>
    </row>
    <row r="47" spans="1:9" ht="20.100000000000001" customHeight="1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10531.040098704505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13913</v>
      </c>
    </row>
    <row r="49" spans="1:9" ht="20.100000000000001" customHeight="1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82574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124144</v>
      </c>
    </row>
    <row r="50" spans="1:9" ht="20.100000000000001" customHeight="1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5108.6440468846395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19667.262183837138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55956</v>
      </c>
    </row>
    <row r="52" spans="1:9" ht="20.100000000000001" customHeight="1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954810.94632942625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1178045</v>
      </c>
    </row>
    <row r="54" spans="1:9" ht="20.100000000000001" customHeight="1">
      <c r="A54" s="23">
        <v>17</v>
      </c>
      <c r="B54" s="14" t="s">
        <v>244</v>
      </c>
      <c r="C54" s="203"/>
      <c r="D54" s="203"/>
      <c r="E54" s="203"/>
      <c r="F54" s="203"/>
      <c r="G54" s="203"/>
      <c r="H54" s="203"/>
      <c r="I54" s="203"/>
    </row>
    <row r="55" spans="1:9" ht="20.100000000000001" customHeight="1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429098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708300</v>
      </c>
    </row>
    <row r="56" spans="1:9" ht="20.100000000000001" customHeight="1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1311156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949438</v>
      </c>
    </row>
    <row r="57" spans="1:9" ht="20.100000000000001" customHeight="1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4114001</v>
      </c>
    </row>
    <row r="58" spans="1:9" ht="20.100000000000001" customHeight="1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1311156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5063439</v>
      </c>
    </row>
    <row r="59" spans="1:9" ht="20.100000000000001" customHeight="1">
      <c r="A59" s="23" t="s">
        <v>1185</v>
      </c>
      <c r="B59" s="60"/>
      <c r="C59" s="203"/>
      <c r="D59" s="203"/>
      <c r="E59" s="203"/>
      <c r="F59" s="203"/>
      <c r="G59" s="203"/>
      <c r="H59" s="203"/>
      <c r="I59" s="203"/>
    </row>
    <row r="60" spans="1:9" ht="20.100000000000001" customHeight="1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2640.6366440468851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3970</v>
      </c>
    </row>
    <row r="61" spans="1:9" ht="20.100000000000001" customHeight="1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1240.239358420728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2640.6366440468851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3970</v>
      </c>
    </row>
    <row r="63" spans="1:9" ht="20.100000000000001" customHeight="1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18166.438001233808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2952.16</v>
      </c>
    </row>
    <row r="64" spans="1:9" ht="20.100000000000001" customHeight="1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5.5005058605798887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3.9800000000000004</v>
      </c>
    </row>
    <row r="65" spans="1:9" ht="20.100000000000001" customHeight="1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>
      <c r="A68" s="79" t="str">
        <f>"HOSPITAL NAME: "&amp;data!C84</f>
        <v>HOSPITAL NAME: Pacific County Public Healthcare Services District No. 3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>
      <c r="A72" s="23">
        <v>3</v>
      </c>
      <c r="B72" s="14" t="s">
        <v>1179</v>
      </c>
      <c r="C72" s="15" t="s">
        <v>1196</v>
      </c>
      <c r="D72" s="89" t="s">
        <v>1197</v>
      </c>
      <c r="E72" s="204"/>
      <c r="F72" s="204"/>
      <c r="G72" s="89" t="s">
        <v>1198</v>
      </c>
      <c r="H72" s="89" t="s">
        <v>1198</v>
      </c>
      <c r="I72" s="15" t="s">
        <v>223</v>
      </c>
    </row>
    <row r="73" spans="1:9" ht="20.100000000000001" customHeight="1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04"/>
      <c r="F73" s="204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>
      <c r="A74" s="23">
        <v>5</v>
      </c>
      <c r="B74" s="14" t="s">
        <v>234</v>
      </c>
      <c r="C74" s="26">
        <f>data!Q60</f>
        <v>0</v>
      </c>
      <c r="D74" s="26">
        <f>data!R60</f>
        <v>1.54</v>
      </c>
      <c r="E74" s="26">
        <f>data!S60</f>
        <v>0</v>
      </c>
      <c r="F74" s="26">
        <f>data!T60</f>
        <v>0</v>
      </c>
      <c r="G74" s="26">
        <f>data!U60</f>
        <v>8.9600000000000009</v>
      </c>
      <c r="H74" s="26">
        <f>data!V60</f>
        <v>0</v>
      </c>
      <c r="I74" s="26">
        <f>data!W60</f>
        <v>0</v>
      </c>
    </row>
    <row r="75" spans="1:9" ht="20.100000000000001" customHeight="1">
      <c r="A75" s="23">
        <v>6</v>
      </c>
      <c r="B75" s="14" t="s">
        <v>235</v>
      </c>
      <c r="C75" s="14">
        <f>data!Q61</f>
        <v>0</v>
      </c>
      <c r="D75" s="14">
        <f>data!R61</f>
        <v>361611</v>
      </c>
      <c r="E75" s="14">
        <f>data!S61</f>
        <v>0</v>
      </c>
      <c r="F75" s="14">
        <f>data!T61</f>
        <v>0</v>
      </c>
      <c r="G75" s="14">
        <f>data!U61</f>
        <v>677368</v>
      </c>
      <c r="H75" s="14">
        <f>data!V61</f>
        <v>0</v>
      </c>
      <c r="I75" s="14">
        <f>data!W61</f>
        <v>0</v>
      </c>
    </row>
    <row r="76" spans="1:9" ht="20.100000000000001" customHeight="1">
      <c r="A76" s="23">
        <v>7</v>
      </c>
      <c r="B76" s="14" t="s">
        <v>3</v>
      </c>
      <c r="C76" s="14">
        <f>data!Q62</f>
        <v>0</v>
      </c>
      <c r="D76" s="14">
        <f>data!R62</f>
        <v>97980</v>
      </c>
      <c r="E76" s="14">
        <f>data!S62</f>
        <v>0</v>
      </c>
      <c r="F76" s="14">
        <f>data!T62</f>
        <v>0</v>
      </c>
      <c r="G76" s="14">
        <f>data!U62</f>
        <v>183535</v>
      </c>
      <c r="H76" s="14">
        <f>data!V62</f>
        <v>0</v>
      </c>
      <c r="I76" s="14">
        <f>data!W62</f>
        <v>0</v>
      </c>
    </row>
    <row r="77" spans="1:9" ht="20.100000000000001" customHeight="1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4007</v>
      </c>
      <c r="H77" s="14">
        <f>data!V63</f>
        <v>0</v>
      </c>
      <c r="I77" s="14">
        <f>data!W63</f>
        <v>0</v>
      </c>
    </row>
    <row r="78" spans="1:9" ht="20.100000000000001" customHeight="1">
      <c r="A78" s="23">
        <v>9</v>
      </c>
      <c r="B78" s="14" t="s">
        <v>237</v>
      </c>
      <c r="C78" s="14">
        <f>data!Q64</f>
        <v>0</v>
      </c>
      <c r="D78" s="14">
        <f>data!R64</f>
        <v>176</v>
      </c>
      <c r="E78" s="14">
        <f>data!S64</f>
        <v>0</v>
      </c>
      <c r="F78" s="14">
        <f>data!T64</f>
        <v>0</v>
      </c>
      <c r="G78" s="14">
        <f>data!U64</f>
        <v>358774</v>
      </c>
      <c r="H78" s="14">
        <f>data!V64</f>
        <v>0</v>
      </c>
      <c r="I78" s="14">
        <f>data!W64</f>
        <v>0</v>
      </c>
    </row>
    <row r="79" spans="1:9" ht="20.100000000000001" customHeight="1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166468</v>
      </c>
      <c r="H80" s="14">
        <f>data!V66</f>
        <v>0</v>
      </c>
      <c r="I80" s="14">
        <f>data!W66</f>
        <v>0</v>
      </c>
    </row>
    <row r="81" spans="1:9" ht="20.100000000000001" customHeight="1">
      <c r="A81" s="23">
        <v>12</v>
      </c>
      <c r="B81" s="14" t="s">
        <v>6</v>
      </c>
      <c r="C81" s="14">
        <f>data!Q67</f>
        <v>0</v>
      </c>
      <c r="D81" s="14">
        <f>data!R67</f>
        <v>1532</v>
      </c>
      <c r="E81" s="14">
        <f>data!S67</f>
        <v>0</v>
      </c>
      <c r="F81" s="14">
        <f>data!T67</f>
        <v>0</v>
      </c>
      <c r="G81" s="14">
        <f>data!U67</f>
        <v>55380</v>
      </c>
      <c r="H81" s="14">
        <f>data!V67</f>
        <v>0</v>
      </c>
      <c r="I81" s="14">
        <f>data!W67</f>
        <v>0</v>
      </c>
    </row>
    <row r="82" spans="1:9" ht="20.100000000000001" customHeight="1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>
      <c r="A83" s="23">
        <v>14</v>
      </c>
      <c r="B83" s="14" t="s">
        <v>241</v>
      </c>
      <c r="C83" s="14">
        <f>data!Q69</f>
        <v>0</v>
      </c>
      <c r="D83" s="14">
        <f>data!R69</f>
        <v>4621</v>
      </c>
      <c r="E83" s="14">
        <f>data!S69</f>
        <v>1006</v>
      </c>
      <c r="F83" s="14">
        <f>data!T69</f>
        <v>0</v>
      </c>
      <c r="G83" s="14">
        <f>data!U69</f>
        <v>49410</v>
      </c>
      <c r="H83" s="14">
        <f>data!V69</f>
        <v>0</v>
      </c>
      <c r="I83" s="14">
        <f>data!W69</f>
        <v>0</v>
      </c>
    </row>
    <row r="84" spans="1:9" ht="20.100000000000001" customHeight="1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>
      <c r="A85" s="23">
        <v>16</v>
      </c>
      <c r="B85" s="48" t="s">
        <v>1180</v>
      </c>
      <c r="C85" s="14">
        <f>data!Q71</f>
        <v>0</v>
      </c>
      <c r="D85" s="14">
        <f>data!R71</f>
        <v>465920</v>
      </c>
      <c r="E85" s="14">
        <f>data!S71</f>
        <v>1006</v>
      </c>
      <c r="F85" s="14">
        <f>data!T71</f>
        <v>0</v>
      </c>
      <c r="G85" s="14">
        <f>data!U71</f>
        <v>1494942</v>
      </c>
      <c r="H85" s="14">
        <f>data!V71</f>
        <v>0</v>
      </c>
      <c r="I85" s="14">
        <f>data!W71</f>
        <v>0</v>
      </c>
    </row>
    <row r="86" spans="1:9" ht="20.100000000000001" customHeight="1">
      <c r="A86" s="23">
        <v>17</v>
      </c>
      <c r="B86" s="14" t="s">
        <v>244</v>
      </c>
      <c r="C86" s="203"/>
      <c r="D86" s="203"/>
      <c r="E86" s="203"/>
      <c r="F86" s="203"/>
      <c r="G86" s="203"/>
      <c r="H86" s="203"/>
      <c r="I86" s="203"/>
    </row>
    <row r="87" spans="1:9" ht="20.100000000000001" customHeight="1">
      <c r="A87" s="23">
        <v>18</v>
      </c>
      <c r="B87" s="14" t="s">
        <v>1181</v>
      </c>
      <c r="C87" s="48">
        <f>+data!M682</f>
        <v>0</v>
      </c>
      <c r="D87" s="48">
        <f>+data!M683</f>
        <v>88095</v>
      </c>
      <c r="E87" s="48">
        <f>+data!M684</f>
        <v>88</v>
      </c>
      <c r="F87" s="48">
        <f>+data!M685</f>
        <v>0</v>
      </c>
      <c r="G87" s="48">
        <f>+data!M686</f>
        <v>857910</v>
      </c>
      <c r="H87" s="48">
        <f>+data!M687</f>
        <v>0</v>
      </c>
      <c r="I87" s="48">
        <f>+data!M688</f>
        <v>0</v>
      </c>
    </row>
    <row r="88" spans="1:9" ht="20.100000000000001" customHeight="1">
      <c r="A88" s="23">
        <v>19</v>
      </c>
      <c r="B88" s="48" t="s">
        <v>1182</v>
      </c>
      <c r="C88" s="14">
        <f>data!Q73</f>
        <v>0</v>
      </c>
      <c r="D88" s="14">
        <f>data!R73</f>
        <v>44837</v>
      </c>
      <c r="E88" s="14">
        <f>data!S73</f>
        <v>0</v>
      </c>
      <c r="F88" s="14">
        <f>data!T73</f>
        <v>0</v>
      </c>
      <c r="G88" s="14">
        <f>data!U73</f>
        <v>754434</v>
      </c>
      <c r="H88" s="14">
        <f>data!V73</f>
        <v>0</v>
      </c>
      <c r="I88" s="14">
        <f>data!W73</f>
        <v>0</v>
      </c>
    </row>
    <row r="89" spans="1:9" ht="20.100000000000001" customHeight="1">
      <c r="A89" s="23">
        <v>20</v>
      </c>
      <c r="B89" s="48" t="s">
        <v>1183</v>
      </c>
      <c r="C89" s="14">
        <f>data!Q74</f>
        <v>0</v>
      </c>
      <c r="D89" s="14">
        <f>data!R74</f>
        <v>154300</v>
      </c>
      <c r="E89" s="14">
        <f>data!S74</f>
        <v>0</v>
      </c>
      <c r="F89" s="14">
        <f>data!T74</f>
        <v>0</v>
      </c>
      <c r="G89" s="14">
        <f>data!U74</f>
        <v>6811003</v>
      </c>
      <c r="H89" s="14">
        <f>data!V74</f>
        <v>0</v>
      </c>
      <c r="I89" s="14">
        <f>data!W74</f>
        <v>0</v>
      </c>
    </row>
    <row r="90" spans="1:9" ht="20.100000000000001" customHeight="1">
      <c r="A90" s="23">
        <v>21</v>
      </c>
      <c r="B90" s="48" t="s">
        <v>1184</v>
      </c>
      <c r="C90" s="14">
        <f>data!Q75</f>
        <v>0</v>
      </c>
      <c r="D90" s="14">
        <f>data!R75</f>
        <v>199137</v>
      </c>
      <c r="E90" s="14">
        <f>data!S75</f>
        <v>0</v>
      </c>
      <c r="F90" s="14">
        <f>data!T75</f>
        <v>0</v>
      </c>
      <c r="G90" s="14">
        <f>data!U75</f>
        <v>7565437</v>
      </c>
      <c r="H90" s="14">
        <f>data!V75</f>
        <v>0</v>
      </c>
      <c r="I90" s="14">
        <f>data!W75</f>
        <v>0</v>
      </c>
    </row>
    <row r="91" spans="1:9" ht="20.100000000000001" customHeight="1">
      <c r="A91" s="23" t="s">
        <v>1185</v>
      </c>
      <c r="B91" s="60"/>
      <c r="C91" s="203"/>
      <c r="D91" s="203"/>
      <c r="E91" s="203"/>
      <c r="F91" s="203"/>
      <c r="G91" s="203"/>
      <c r="H91" s="203"/>
      <c r="I91" s="203"/>
    </row>
    <row r="92" spans="1:9" ht="20.100000000000001" customHeight="1">
      <c r="A92" s="23">
        <v>22</v>
      </c>
      <c r="B92" s="14" t="s">
        <v>1186</v>
      </c>
      <c r="C92" s="14">
        <f>data!Q76</f>
        <v>0</v>
      </c>
      <c r="D92" s="14">
        <f>data!R76</f>
        <v>49</v>
      </c>
      <c r="E92" s="14">
        <f>data!S76</f>
        <v>0</v>
      </c>
      <c r="F92" s="14">
        <f>data!T76</f>
        <v>0</v>
      </c>
      <c r="G92" s="14">
        <f>data!U76</f>
        <v>1771</v>
      </c>
      <c r="H92" s="14">
        <f>data!V76</f>
        <v>0</v>
      </c>
      <c r="I92" s="14">
        <f>data!W76</f>
        <v>0</v>
      </c>
    </row>
    <row r="93" spans="1:9" ht="20.100000000000001" customHeight="1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>
      <c r="A94" s="23">
        <v>24</v>
      </c>
      <c r="B94" s="14" t="s">
        <v>1188</v>
      </c>
      <c r="C94" s="14">
        <f>data!Q78</f>
        <v>0</v>
      </c>
      <c r="D94" s="14">
        <f>data!R78</f>
        <v>49</v>
      </c>
      <c r="E94" s="14">
        <f>data!S78</f>
        <v>0</v>
      </c>
      <c r="F94" s="14">
        <f>data!T78</f>
        <v>0</v>
      </c>
      <c r="G94" s="14">
        <f>data!U78</f>
        <v>1771</v>
      </c>
      <c r="H94" s="14">
        <f>data!V78</f>
        <v>0</v>
      </c>
      <c r="I94" s="14">
        <f>data!W78</f>
        <v>0</v>
      </c>
    </row>
    <row r="95" spans="1:9" ht="20.100000000000001" customHeight="1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>
      <c r="A96" s="23">
        <v>26</v>
      </c>
      <c r="B96" s="14" t="s">
        <v>252</v>
      </c>
      <c r="C96" s="84">
        <f>data!Q80</f>
        <v>0</v>
      </c>
      <c r="D96" s="84">
        <f>data!R80</f>
        <v>1.54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>
      <c r="A100" s="79" t="str">
        <f>"HOSPITAL NAME: "&amp;data!C84</f>
        <v>HOSPITAL NAME: Pacific County Public Healthcare Services District No. 3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04"/>
      <c r="H104" s="15" t="s">
        <v>226</v>
      </c>
      <c r="I104" s="15" t="s">
        <v>227</v>
      </c>
    </row>
    <row r="105" spans="1:9" ht="20.100000000000001" customHeight="1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8344</v>
      </c>
      <c r="F105" s="14">
        <f>data!AA59</f>
        <v>0</v>
      </c>
      <c r="G105" s="204"/>
      <c r="H105" s="14">
        <f>data!AC59</f>
        <v>0</v>
      </c>
      <c r="I105" s="14">
        <f>data!AD59</f>
        <v>0</v>
      </c>
    </row>
    <row r="106" spans="1:9" ht="20.100000000000001" customHeight="1">
      <c r="A106" s="23">
        <v>5</v>
      </c>
      <c r="B106" s="14" t="s">
        <v>234</v>
      </c>
      <c r="C106" s="26">
        <f>data!X60</f>
        <v>0</v>
      </c>
      <c r="D106" s="26">
        <f>data!Y60</f>
        <v>0</v>
      </c>
      <c r="E106" s="26">
        <f>data!Z60</f>
        <v>6.52</v>
      </c>
      <c r="F106" s="26">
        <f>data!AA60</f>
        <v>0</v>
      </c>
      <c r="G106" s="26">
        <f>data!AB60</f>
        <v>0.98</v>
      </c>
      <c r="H106" s="26">
        <f>data!AC60</f>
        <v>1.0899999999999999</v>
      </c>
      <c r="I106" s="26">
        <f>data!AD60</f>
        <v>0</v>
      </c>
    </row>
    <row r="107" spans="1:9" ht="20.100000000000001" customHeight="1">
      <c r="A107" s="23">
        <v>6</v>
      </c>
      <c r="B107" s="14" t="s">
        <v>235</v>
      </c>
      <c r="C107" s="14">
        <f>data!X61</f>
        <v>0</v>
      </c>
      <c r="D107" s="14">
        <f>data!Y61</f>
        <v>0</v>
      </c>
      <c r="E107" s="14">
        <f>data!Z61</f>
        <v>566327</v>
      </c>
      <c r="F107" s="14">
        <f>data!AA61</f>
        <v>0</v>
      </c>
      <c r="G107" s="14">
        <f>data!AB61</f>
        <v>139030</v>
      </c>
      <c r="H107" s="14">
        <f>data!AC61</f>
        <v>109224</v>
      </c>
      <c r="I107" s="14">
        <f>data!AD61</f>
        <v>0</v>
      </c>
    </row>
    <row r="108" spans="1:9" ht="20.100000000000001" customHeight="1">
      <c r="A108" s="23">
        <v>7</v>
      </c>
      <c r="B108" s="14" t="s">
        <v>3</v>
      </c>
      <c r="C108" s="14">
        <f>data!X62</f>
        <v>0</v>
      </c>
      <c r="D108" s="14">
        <f>data!Y62</f>
        <v>0</v>
      </c>
      <c r="E108" s="14">
        <f>data!Z62</f>
        <v>153448</v>
      </c>
      <c r="F108" s="14">
        <f>data!AA62</f>
        <v>0</v>
      </c>
      <c r="G108" s="14">
        <f>data!AB62</f>
        <v>37671</v>
      </c>
      <c r="H108" s="14">
        <f>data!AC62</f>
        <v>29595</v>
      </c>
      <c r="I108" s="14">
        <f>data!AD62</f>
        <v>0</v>
      </c>
    </row>
    <row r="109" spans="1:9" ht="20.100000000000001" customHeight="1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>
      <c r="A110" s="23">
        <v>9</v>
      </c>
      <c r="B110" s="14" t="s">
        <v>237</v>
      </c>
      <c r="C110" s="14">
        <f>data!X64</f>
        <v>0</v>
      </c>
      <c r="D110" s="14">
        <f>data!Y64</f>
        <v>0</v>
      </c>
      <c r="E110" s="14">
        <f>data!Z64</f>
        <v>50130</v>
      </c>
      <c r="F110" s="14">
        <f>data!AA64</f>
        <v>0</v>
      </c>
      <c r="G110" s="14">
        <f>data!AB64</f>
        <v>809959</v>
      </c>
      <c r="H110" s="14">
        <f>data!AC64</f>
        <v>6539</v>
      </c>
      <c r="I110" s="14">
        <f>data!AD64</f>
        <v>0</v>
      </c>
    </row>
    <row r="111" spans="1:9" ht="20.100000000000001" customHeight="1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>
      <c r="A112" s="23">
        <v>11</v>
      </c>
      <c r="B112" s="14" t="s">
        <v>445</v>
      </c>
      <c r="C112" s="14">
        <f>data!X66</f>
        <v>0</v>
      </c>
      <c r="D112" s="14">
        <f>data!Y66</f>
        <v>0</v>
      </c>
      <c r="E112" s="14">
        <f>data!Z66</f>
        <v>376453</v>
      </c>
      <c r="F112" s="14">
        <f>data!AA66</f>
        <v>0</v>
      </c>
      <c r="G112" s="14">
        <f>data!AB66</f>
        <v>120524</v>
      </c>
      <c r="H112" s="14">
        <f>data!AC66</f>
        <v>1323</v>
      </c>
      <c r="I112" s="14">
        <f>data!AD66</f>
        <v>0</v>
      </c>
    </row>
    <row r="113" spans="1:9" ht="20.100000000000001" customHeight="1">
      <c r="A113" s="23">
        <v>12</v>
      </c>
      <c r="B113" s="14" t="s">
        <v>6</v>
      </c>
      <c r="C113" s="14">
        <f>data!X67</f>
        <v>0</v>
      </c>
      <c r="D113" s="14">
        <f>data!Y67</f>
        <v>0</v>
      </c>
      <c r="E113" s="14">
        <f>data!Z67</f>
        <v>118828</v>
      </c>
      <c r="F113" s="14">
        <f>data!AA67</f>
        <v>0</v>
      </c>
      <c r="G113" s="14">
        <f>data!AB67</f>
        <v>2814</v>
      </c>
      <c r="H113" s="14">
        <f>data!AC67</f>
        <v>31020</v>
      </c>
      <c r="I113" s="14">
        <f>data!AD67</f>
        <v>0</v>
      </c>
    </row>
    <row r="114" spans="1:9" ht="20.100000000000001" customHeight="1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00000000000001" customHeight="1">
      <c r="A115" s="23">
        <v>14</v>
      </c>
      <c r="B115" s="14" t="s">
        <v>241</v>
      </c>
      <c r="C115" s="14">
        <f>data!X69</f>
        <v>0</v>
      </c>
      <c r="D115" s="14">
        <f>data!Y69</f>
        <v>0</v>
      </c>
      <c r="E115" s="14">
        <f>data!Z69</f>
        <v>160878</v>
      </c>
      <c r="F115" s="14">
        <f>data!AA69</f>
        <v>0</v>
      </c>
      <c r="G115" s="14">
        <f>data!AB69</f>
        <v>4722</v>
      </c>
      <c r="H115" s="14">
        <f>data!AC69</f>
        <v>15471</v>
      </c>
      <c r="I115" s="14">
        <f>data!AD69</f>
        <v>0</v>
      </c>
    </row>
    <row r="116" spans="1:9" ht="20.100000000000001" customHeight="1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>
      <c r="A117" s="23">
        <v>16</v>
      </c>
      <c r="B117" s="48" t="s">
        <v>1180</v>
      </c>
      <c r="C117" s="14">
        <f>data!X71</f>
        <v>0</v>
      </c>
      <c r="D117" s="14">
        <f>data!Y71</f>
        <v>0</v>
      </c>
      <c r="E117" s="14">
        <f>data!Z71</f>
        <v>1426064</v>
      </c>
      <c r="F117" s="14">
        <f>data!AA71</f>
        <v>0</v>
      </c>
      <c r="G117" s="14">
        <f>data!AB71</f>
        <v>1114720</v>
      </c>
      <c r="H117" s="14">
        <f>data!AC71</f>
        <v>193172</v>
      </c>
      <c r="I117" s="14">
        <f>data!AD71</f>
        <v>0</v>
      </c>
    </row>
    <row r="118" spans="1:9" ht="20.100000000000001" customHeight="1">
      <c r="A118" s="23">
        <v>17</v>
      </c>
      <c r="B118" s="14" t="s">
        <v>244</v>
      </c>
      <c r="C118" s="203"/>
      <c r="D118" s="203"/>
      <c r="E118" s="203"/>
      <c r="F118" s="203"/>
      <c r="G118" s="203"/>
      <c r="H118" s="203"/>
      <c r="I118" s="203"/>
    </row>
    <row r="119" spans="1:9" ht="20.100000000000001" customHeight="1">
      <c r="A119" s="23">
        <v>18</v>
      </c>
      <c r="B119" s="14" t="s">
        <v>1181</v>
      </c>
      <c r="C119" s="48">
        <f>+data!M689</f>
        <v>0</v>
      </c>
      <c r="D119" s="48">
        <f>+data!M690</f>
        <v>0</v>
      </c>
      <c r="E119" s="48">
        <f>+data!M691</f>
        <v>1165105</v>
      </c>
      <c r="F119" s="48">
        <f>+data!M692</f>
        <v>0</v>
      </c>
      <c r="G119" s="48">
        <f>+data!M693</f>
        <v>440712</v>
      </c>
      <c r="H119" s="48">
        <f>+data!M694</f>
        <v>86469</v>
      </c>
      <c r="I119" s="48">
        <f>+data!M695</f>
        <v>0</v>
      </c>
    </row>
    <row r="120" spans="1:9" ht="20.100000000000001" customHeight="1">
      <c r="A120" s="23">
        <v>19</v>
      </c>
      <c r="B120" s="48" t="s">
        <v>1182</v>
      </c>
      <c r="C120" s="14">
        <f>data!X73</f>
        <v>0</v>
      </c>
      <c r="D120" s="14">
        <f>data!Y73</f>
        <v>0</v>
      </c>
      <c r="E120" s="14">
        <f>data!Z73</f>
        <v>604830</v>
      </c>
      <c r="F120" s="14">
        <f>data!AA73</f>
        <v>0</v>
      </c>
      <c r="G120" s="14">
        <f>data!AB73</f>
        <v>887318</v>
      </c>
      <c r="H120" s="14">
        <f>data!AC73</f>
        <v>0</v>
      </c>
      <c r="I120" s="14">
        <f>data!AD73</f>
        <v>0</v>
      </c>
    </row>
    <row r="121" spans="1:9" ht="20.100000000000001" customHeight="1">
      <c r="A121" s="23">
        <v>20</v>
      </c>
      <c r="B121" s="48" t="s">
        <v>1183</v>
      </c>
      <c r="C121" s="14">
        <f>data!X74</f>
        <v>0</v>
      </c>
      <c r="D121" s="14">
        <f>data!Y74</f>
        <v>0</v>
      </c>
      <c r="E121" s="14">
        <f>data!Z74</f>
        <v>10895790</v>
      </c>
      <c r="F121" s="14">
        <f>data!AA74</f>
        <v>0</v>
      </c>
      <c r="G121" s="14">
        <f>data!AB74</f>
        <v>2657743</v>
      </c>
      <c r="H121" s="14">
        <f>data!AC74</f>
        <v>328293</v>
      </c>
      <c r="I121" s="14">
        <f>data!AD74</f>
        <v>0</v>
      </c>
    </row>
    <row r="122" spans="1:9" ht="20.100000000000001" customHeight="1">
      <c r="A122" s="23">
        <v>21</v>
      </c>
      <c r="B122" s="48" t="s">
        <v>1184</v>
      </c>
      <c r="C122" s="14">
        <f>data!X75</f>
        <v>0</v>
      </c>
      <c r="D122" s="14">
        <f>data!Y75</f>
        <v>0</v>
      </c>
      <c r="E122" s="14">
        <f>data!Z75</f>
        <v>11500620</v>
      </c>
      <c r="F122" s="14">
        <f>data!AA75</f>
        <v>0</v>
      </c>
      <c r="G122" s="14">
        <f>data!AB75</f>
        <v>3545061</v>
      </c>
      <c r="H122" s="14">
        <f>data!AC75</f>
        <v>328293</v>
      </c>
      <c r="I122" s="14">
        <f>data!AD75</f>
        <v>0</v>
      </c>
    </row>
    <row r="123" spans="1:9" ht="20.100000000000001" customHeight="1">
      <c r="A123" s="23" t="s">
        <v>1185</v>
      </c>
      <c r="B123" s="60"/>
      <c r="C123" s="203"/>
      <c r="D123" s="203"/>
      <c r="E123" s="203"/>
      <c r="F123" s="203"/>
      <c r="G123" s="203"/>
      <c r="H123" s="203"/>
      <c r="I123" s="203"/>
    </row>
    <row r="124" spans="1:9" ht="20.100000000000001" customHeight="1">
      <c r="A124" s="23">
        <v>22</v>
      </c>
      <c r="B124" s="14" t="s">
        <v>1186</v>
      </c>
      <c r="C124" s="14">
        <f>data!X76</f>
        <v>0</v>
      </c>
      <c r="D124" s="14">
        <f>data!Y76</f>
        <v>0</v>
      </c>
      <c r="E124" s="14">
        <f>data!Z76</f>
        <v>3800</v>
      </c>
      <c r="F124" s="14">
        <f>data!AA76</f>
        <v>0</v>
      </c>
      <c r="G124" s="14">
        <f>data!AB76</f>
        <v>90</v>
      </c>
      <c r="H124" s="14">
        <f>data!AC76</f>
        <v>992</v>
      </c>
      <c r="I124" s="14">
        <f>data!AD76</f>
        <v>0</v>
      </c>
    </row>
    <row r="125" spans="1:9" ht="20.100000000000001" customHeight="1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215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3800</v>
      </c>
      <c r="F126" s="14">
        <f>data!AA78</f>
        <v>0</v>
      </c>
      <c r="G126" s="14">
        <f>data!AB78</f>
        <v>90</v>
      </c>
      <c r="H126" s="14">
        <f>data!AC78</f>
        <v>992</v>
      </c>
      <c r="I126" s="14">
        <f>data!AD78</f>
        <v>0</v>
      </c>
    </row>
    <row r="127" spans="1:9" ht="20.100000000000001" customHeight="1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2952.16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0.94</v>
      </c>
      <c r="I128" s="26">
        <f>data!AD80</f>
        <v>0</v>
      </c>
    </row>
    <row r="129" spans="1:9" ht="20.100000000000001" customHeight="1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>
      <c r="A132" s="79" t="str">
        <f>"HOSPITAL NAME: "&amp;data!C84</f>
        <v>HOSPITAL NAME: Pacific County Public Healthcare Services District No. 3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10242</v>
      </c>
      <c r="F137" s="14">
        <f>data!AH59</f>
        <v>0</v>
      </c>
      <c r="G137" s="14">
        <f>data!AI59</f>
        <v>0</v>
      </c>
      <c r="H137" s="14">
        <f>data!AJ59</f>
        <v>16537</v>
      </c>
      <c r="I137" s="14">
        <f>data!AK59</f>
        <v>0</v>
      </c>
    </row>
    <row r="138" spans="1:9" ht="20.100000000000001" customHeight="1">
      <c r="A138" s="23">
        <v>5</v>
      </c>
      <c r="B138" s="14" t="s">
        <v>234</v>
      </c>
      <c r="C138" s="26">
        <f>data!AE60</f>
        <v>2</v>
      </c>
      <c r="D138" s="26">
        <f>data!AF60</f>
        <v>0</v>
      </c>
      <c r="E138" s="26">
        <f>data!AG60</f>
        <v>9.73</v>
      </c>
      <c r="F138" s="26">
        <f>data!AH60</f>
        <v>0</v>
      </c>
      <c r="G138" s="26">
        <f>data!AI60</f>
        <v>0</v>
      </c>
      <c r="H138" s="26">
        <f>data!AJ60</f>
        <v>38.580000000000005</v>
      </c>
      <c r="I138" s="26">
        <f>data!AK60</f>
        <v>0.02</v>
      </c>
    </row>
    <row r="139" spans="1:9" ht="20.100000000000001" customHeight="1">
      <c r="A139" s="23">
        <v>6</v>
      </c>
      <c r="B139" s="14" t="s">
        <v>235</v>
      </c>
      <c r="C139" s="14">
        <f>data!AE61</f>
        <v>151561</v>
      </c>
      <c r="D139" s="14">
        <f>data!AF61</f>
        <v>0</v>
      </c>
      <c r="E139" s="14">
        <f>data!AG61</f>
        <v>884614</v>
      </c>
      <c r="F139" s="14">
        <f>data!AH61</f>
        <v>0</v>
      </c>
      <c r="G139" s="14">
        <f>data!AI61</f>
        <v>0</v>
      </c>
      <c r="H139" s="14">
        <f>data!AJ61</f>
        <v>3747137</v>
      </c>
      <c r="I139" s="14">
        <f>data!AK61</f>
        <v>1524</v>
      </c>
    </row>
    <row r="140" spans="1:9" ht="20.100000000000001" customHeight="1">
      <c r="A140" s="23">
        <v>7</v>
      </c>
      <c r="B140" s="14" t="s">
        <v>3</v>
      </c>
      <c r="C140" s="14">
        <f>data!AE62</f>
        <v>41066</v>
      </c>
      <c r="D140" s="14">
        <f>data!AF62</f>
        <v>0</v>
      </c>
      <c r="E140" s="14">
        <f>data!AG62</f>
        <v>239689</v>
      </c>
      <c r="F140" s="14">
        <f>data!AH62</f>
        <v>0</v>
      </c>
      <c r="G140" s="14">
        <f>data!AI62</f>
        <v>0</v>
      </c>
      <c r="H140" s="14">
        <f>data!AJ62</f>
        <v>1015298</v>
      </c>
      <c r="I140" s="14">
        <f>data!AK62</f>
        <v>413</v>
      </c>
    </row>
    <row r="141" spans="1:9" ht="20.100000000000001" customHeight="1">
      <c r="A141" s="23">
        <v>8</v>
      </c>
      <c r="B141" s="14" t="s">
        <v>236</v>
      </c>
      <c r="C141" s="14">
        <f>data!AE63</f>
        <v>250976</v>
      </c>
      <c r="D141" s="14">
        <f>data!AF63</f>
        <v>0</v>
      </c>
      <c r="E141" s="14">
        <f>data!AG63</f>
        <v>1835999</v>
      </c>
      <c r="F141" s="14">
        <f>data!AH63</f>
        <v>0</v>
      </c>
      <c r="G141" s="14">
        <f>data!AI63</f>
        <v>0</v>
      </c>
      <c r="H141" s="14">
        <f>data!AJ63</f>
        <v>21575</v>
      </c>
      <c r="I141" s="14">
        <f>data!AK63</f>
        <v>0</v>
      </c>
    </row>
    <row r="142" spans="1:9" ht="20.100000000000001" customHeight="1">
      <c r="A142" s="23">
        <v>9</v>
      </c>
      <c r="B142" s="14" t="s">
        <v>237</v>
      </c>
      <c r="C142" s="14">
        <f>data!AE64</f>
        <v>8377</v>
      </c>
      <c r="D142" s="14">
        <f>data!AF64</f>
        <v>0</v>
      </c>
      <c r="E142" s="14">
        <f>data!AG64</f>
        <v>70558</v>
      </c>
      <c r="F142" s="14">
        <f>data!AH64</f>
        <v>0</v>
      </c>
      <c r="G142" s="14">
        <f>data!AI64</f>
        <v>0</v>
      </c>
      <c r="H142" s="14">
        <f>data!AJ64</f>
        <v>220307</v>
      </c>
      <c r="I142" s="14">
        <f>data!AK64</f>
        <v>0</v>
      </c>
    </row>
    <row r="143" spans="1:9" ht="20.100000000000001" customHeight="1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22975</v>
      </c>
      <c r="I143" s="14">
        <f>data!AK65</f>
        <v>0</v>
      </c>
    </row>
    <row r="144" spans="1:9" ht="20.100000000000001" customHeight="1">
      <c r="A144" s="23">
        <v>11</v>
      </c>
      <c r="B144" s="14" t="s">
        <v>445</v>
      </c>
      <c r="C144" s="14">
        <f>data!AE66</f>
        <v>8096</v>
      </c>
      <c r="D144" s="14">
        <f>data!AF66</f>
        <v>0</v>
      </c>
      <c r="E144" s="14">
        <f>data!AG66</f>
        <v>83822</v>
      </c>
      <c r="F144" s="14">
        <f>data!AH66</f>
        <v>0</v>
      </c>
      <c r="G144" s="14">
        <f>data!AI66</f>
        <v>0</v>
      </c>
      <c r="H144" s="14">
        <f>data!AJ66</f>
        <v>100714</v>
      </c>
      <c r="I144" s="14">
        <f>data!AK66</f>
        <v>0</v>
      </c>
    </row>
    <row r="145" spans="1:9" ht="20.100000000000001" customHeight="1">
      <c r="A145" s="23">
        <v>12</v>
      </c>
      <c r="B145" s="14" t="s">
        <v>6</v>
      </c>
      <c r="C145" s="14">
        <f>data!AE67</f>
        <v>25016</v>
      </c>
      <c r="D145" s="14">
        <f>data!AF67</f>
        <v>0</v>
      </c>
      <c r="E145" s="14">
        <f>data!AG67</f>
        <v>159198</v>
      </c>
      <c r="F145" s="14">
        <f>data!AH67</f>
        <v>0</v>
      </c>
      <c r="G145" s="14">
        <f>data!AI67</f>
        <v>0</v>
      </c>
      <c r="H145" s="14">
        <f>data!AJ67</f>
        <v>320366</v>
      </c>
      <c r="I145" s="14">
        <f>data!AK67</f>
        <v>625</v>
      </c>
    </row>
    <row r="146" spans="1:9" ht="20.100000000000001" customHeight="1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9851</v>
      </c>
      <c r="F146" s="14">
        <f>data!AH68</f>
        <v>0</v>
      </c>
      <c r="G146" s="14">
        <f>data!AI68</f>
        <v>0</v>
      </c>
      <c r="H146" s="14">
        <f>data!AJ68</f>
        <v>127097</v>
      </c>
      <c r="I146" s="14">
        <f>data!AK68</f>
        <v>0</v>
      </c>
    </row>
    <row r="147" spans="1:9" ht="20.100000000000001" customHeight="1">
      <c r="A147" s="23">
        <v>14</v>
      </c>
      <c r="B147" s="14" t="s">
        <v>241</v>
      </c>
      <c r="C147" s="14">
        <f>data!AE69</f>
        <v>5287</v>
      </c>
      <c r="D147" s="14">
        <f>data!AF69</f>
        <v>0</v>
      </c>
      <c r="E147" s="14">
        <f>data!AG69</f>
        <v>13321</v>
      </c>
      <c r="F147" s="14">
        <f>data!AH69</f>
        <v>0</v>
      </c>
      <c r="G147" s="14">
        <f>data!AI69</f>
        <v>0</v>
      </c>
      <c r="H147" s="14">
        <f>data!AJ69</f>
        <v>61461</v>
      </c>
      <c r="I147" s="14">
        <f>data!AK69</f>
        <v>0</v>
      </c>
    </row>
    <row r="148" spans="1:9" ht="20.100000000000001" customHeight="1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>
      <c r="A149" s="23">
        <v>16</v>
      </c>
      <c r="B149" s="48" t="s">
        <v>1180</v>
      </c>
      <c r="C149" s="14">
        <f>data!AE71</f>
        <v>490379</v>
      </c>
      <c r="D149" s="14">
        <f>data!AF71</f>
        <v>0</v>
      </c>
      <c r="E149" s="14">
        <f>data!AG71</f>
        <v>3297052</v>
      </c>
      <c r="F149" s="14">
        <f>data!AH71</f>
        <v>0</v>
      </c>
      <c r="G149" s="14">
        <f>data!AI71</f>
        <v>0</v>
      </c>
      <c r="H149" s="14">
        <f>data!AJ71</f>
        <v>5636930</v>
      </c>
      <c r="I149" s="14">
        <f>data!AK71</f>
        <v>2562</v>
      </c>
    </row>
    <row r="150" spans="1:9" ht="20.100000000000001" customHeight="1">
      <c r="A150" s="23">
        <v>17</v>
      </c>
      <c r="B150" s="14" t="s">
        <v>244</v>
      </c>
      <c r="C150" s="203"/>
      <c r="D150" s="203"/>
      <c r="E150" s="203"/>
      <c r="F150" s="203"/>
      <c r="G150" s="203"/>
      <c r="H150" s="203"/>
      <c r="I150" s="203"/>
    </row>
    <row r="151" spans="1:9" ht="20.100000000000001" customHeight="1">
      <c r="A151" s="23">
        <v>18</v>
      </c>
      <c r="B151" s="14" t="s">
        <v>1181</v>
      </c>
      <c r="C151" s="48">
        <f>+data!M696</f>
        <v>151351</v>
      </c>
      <c r="D151" s="48">
        <f>+data!M697</f>
        <v>0</v>
      </c>
      <c r="E151" s="48">
        <f>+data!M698</f>
        <v>1361269</v>
      </c>
      <c r="F151" s="48">
        <f>+data!M699</f>
        <v>0</v>
      </c>
      <c r="G151" s="48">
        <f>+data!M700</f>
        <v>0</v>
      </c>
      <c r="H151" s="48">
        <f>+data!M701</f>
        <v>1508925</v>
      </c>
      <c r="I151" s="48">
        <f>+data!M702</f>
        <v>874</v>
      </c>
    </row>
    <row r="152" spans="1:9" ht="20.100000000000001" customHeight="1">
      <c r="A152" s="23">
        <v>19</v>
      </c>
      <c r="B152" s="48" t="s">
        <v>1182</v>
      </c>
      <c r="C152" s="14">
        <f>data!AE73</f>
        <v>128574</v>
      </c>
      <c r="D152" s="14">
        <f>data!AF73</f>
        <v>0</v>
      </c>
      <c r="E152" s="14">
        <f>data!AG73</f>
        <v>242725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00000000000001" customHeight="1">
      <c r="A153" s="23">
        <v>20</v>
      </c>
      <c r="B153" s="48" t="s">
        <v>1183</v>
      </c>
      <c r="C153" s="14">
        <f>data!AE74</f>
        <v>803873</v>
      </c>
      <c r="D153" s="14">
        <f>data!AF74</f>
        <v>0</v>
      </c>
      <c r="E153" s="14">
        <f>data!AG74</f>
        <v>10284827</v>
      </c>
      <c r="F153" s="14">
        <f>data!AH74</f>
        <v>0</v>
      </c>
      <c r="G153" s="14">
        <f>data!AI74</f>
        <v>0</v>
      </c>
      <c r="H153" s="14">
        <f>data!AJ74</f>
        <v>4761839</v>
      </c>
      <c r="I153" s="14">
        <f>data!AK74</f>
        <v>0</v>
      </c>
    </row>
    <row r="154" spans="1:9" ht="20.100000000000001" customHeight="1">
      <c r="A154" s="23">
        <v>21</v>
      </c>
      <c r="B154" s="48" t="s">
        <v>1184</v>
      </c>
      <c r="C154" s="14">
        <f>data!AE75</f>
        <v>932447</v>
      </c>
      <c r="D154" s="14">
        <f>data!AF75</f>
        <v>0</v>
      </c>
      <c r="E154" s="14">
        <f>data!AG75</f>
        <v>10527552</v>
      </c>
      <c r="F154" s="14">
        <f>data!AH75</f>
        <v>0</v>
      </c>
      <c r="G154" s="14">
        <f>data!AI75</f>
        <v>0</v>
      </c>
      <c r="H154" s="14">
        <f>data!AJ75</f>
        <v>4761839</v>
      </c>
      <c r="I154" s="14">
        <f>data!AK75</f>
        <v>0</v>
      </c>
    </row>
    <row r="155" spans="1:9" ht="20.100000000000001" customHeight="1">
      <c r="A155" s="23" t="s">
        <v>1185</v>
      </c>
      <c r="B155" s="60"/>
      <c r="C155" s="203"/>
      <c r="D155" s="203"/>
      <c r="E155" s="203"/>
      <c r="F155" s="203"/>
      <c r="G155" s="203"/>
      <c r="H155" s="203"/>
      <c r="I155" s="203"/>
    </row>
    <row r="156" spans="1:9" ht="20.100000000000001" customHeight="1">
      <c r="A156" s="23">
        <v>22</v>
      </c>
      <c r="B156" s="14" t="s">
        <v>1186</v>
      </c>
      <c r="C156" s="14">
        <f>data!AE76</f>
        <v>800</v>
      </c>
      <c r="D156" s="14">
        <f>data!AF76</f>
        <v>0</v>
      </c>
      <c r="E156" s="14">
        <f>data!AG76</f>
        <v>5091</v>
      </c>
      <c r="F156" s="14">
        <f>data!AH76</f>
        <v>0</v>
      </c>
      <c r="G156" s="14">
        <f>data!AI76</f>
        <v>0</v>
      </c>
      <c r="H156" s="14">
        <f>data!AJ76</f>
        <v>10245</v>
      </c>
      <c r="I156" s="14">
        <f>data!AK76</f>
        <v>20</v>
      </c>
    </row>
    <row r="157" spans="1:9" ht="20.100000000000001" customHeight="1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184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>
      <c r="A158" s="23">
        <v>24</v>
      </c>
      <c r="B158" s="14" t="s">
        <v>1188</v>
      </c>
      <c r="C158" s="14">
        <f>data!AE78</f>
        <v>800</v>
      </c>
      <c r="D158" s="14">
        <f>data!AF78</f>
        <v>0</v>
      </c>
      <c r="E158" s="14">
        <f>data!AG78</f>
        <v>5091</v>
      </c>
      <c r="F158" s="14">
        <f>data!AH78</f>
        <v>0</v>
      </c>
      <c r="G158" s="14">
        <f>data!AI78</f>
        <v>0</v>
      </c>
      <c r="H158" s="14">
        <f>data!AJ78</f>
        <v>10245</v>
      </c>
      <c r="I158" s="14">
        <f>data!AK78</f>
        <v>20</v>
      </c>
    </row>
    <row r="159" spans="1:9" ht="20.100000000000001" customHeight="1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11070.6</v>
      </c>
      <c r="F159" s="14">
        <f>data!AH79</f>
        <v>0</v>
      </c>
      <c r="G159" s="14">
        <f>data!AI79</f>
        <v>0</v>
      </c>
      <c r="H159" s="14">
        <f>data!AJ79</f>
        <v>1476.08</v>
      </c>
      <c r="I159" s="14">
        <f>data!AK79</f>
        <v>0</v>
      </c>
    </row>
    <row r="160" spans="1:9" ht="20.100000000000001" customHeight="1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4.2399999999999993</v>
      </c>
      <c r="F160" s="26">
        <f>data!AH80</f>
        <v>0</v>
      </c>
      <c r="G160" s="26">
        <f>data!AI80</f>
        <v>0</v>
      </c>
      <c r="H160" s="26">
        <f>data!AJ80</f>
        <v>4.99</v>
      </c>
      <c r="I160" s="26">
        <f>data!AK80</f>
        <v>0</v>
      </c>
    </row>
    <row r="161" spans="1:9" ht="20.100000000000001" customHeight="1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>
      <c r="A164" s="79" t="str">
        <f>"HOSPITAL NAME: "&amp;data!C84</f>
        <v>HOSPITAL NAME: Pacific County Public Healthcare Services District No. 3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>
      <c r="A170" s="23">
        <v>5</v>
      </c>
      <c r="B170" s="14" t="s">
        <v>234</v>
      </c>
      <c r="C170" s="26">
        <f>data!AL60</f>
        <v>0.2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>
      <c r="A171" s="23">
        <v>6</v>
      </c>
      <c r="B171" s="14" t="s">
        <v>235</v>
      </c>
      <c r="C171" s="14">
        <f>data!AL61</f>
        <v>13774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>
      <c r="A172" s="23">
        <v>7</v>
      </c>
      <c r="B172" s="14" t="s">
        <v>3</v>
      </c>
      <c r="C172" s="14">
        <f>data!AL62</f>
        <v>3732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>
      <c r="A173" s="23">
        <v>8</v>
      </c>
      <c r="B173" s="14" t="s">
        <v>236</v>
      </c>
      <c r="C173" s="14">
        <f>data!AL63</f>
        <v>1490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>
      <c r="A177" s="23">
        <v>12</v>
      </c>
      <c r="B177" s="14" t="s">
        <v>6</v>
      </c>
      <c r="C177" s="14">
        <f>data!AL67</f>
        <v>1876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>
      <c r="A181" s="23">
        <v>16</v>
      </c>
      <c r="B181" s="48" t="s">
        <v>1180</v>
      </c>
      <c r="C181" s="14">
        <f>data!AL71</f>
        <v>20872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>
      <c r="A182" s="23">
        <v>17</v>
      </c>
      <c r="B182" s="14" t="s">
        <v>244</v>
      </c>
      <c r="C182" s="203"/>
      <c r="D182" s="203"/>
      <c r="E182" s="203"/>
      <c r="F182" s="203"/>
      <c r="G182" s="203"/>
      <c r="H182" s="203"/>
      <c r="I182" s="203"/>
    </row>
    <row r="183" spans="1:9" ht="20.100000000000001" customHeight="1">
      <c r="A183" s="23">
        <v>18</v>
      </c>
      <c r="B183" s="14" t="s">
        <v>1181</v>
      </c>
      <c r="C183" s="48">
        <f>+data!M703</f>
        <v>4980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>
      <c r="A187" s="23" t="s">
        <v>1185</v>
      </c>
      <c r="B187" s="60"/>
      <c r="C187" s="203"/>
      <c r="D187" s="203"/>
      <c r="E187" s="203"/>
      <c r="F187" s="203"/>
      <c r="G187" s="203"/>
      <c r="H187" s="203"/>
      <c r="I187" s="203"/>
    </row>
    <row r="188" spans="1:9" ht="20.100000000000001" customHeight="1">
      <c r="A188" s="23">
        <v>22</v>
      </c>
      <c r="B188" s="14" t="s">
        <v>1186</v>
      </c>
      <c r="C188" s="14">
        <f>data!AL76</f>
        <v>60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>
      <c r="A190" s="23">
        <v>24</v>
      </c>
      <c r="B190" s="14" t="s">
        <v>1188</v>
      </c>
      <c r="C190" s="14">
        <f>data!AL78</f>
        <v>60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>
      <c r="A196" s="79" t="str">
        <f>"HOSPITAL NAME: "&amp;data!C84</f>
        <v>HOSPITAL NAME: Pacific County Public Healthcare Services District No. 3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04"/>
      <c r="G200" s="204"/>
      <c r="H200" s="204"/>
      <c r="I200" s="15" t="s">
        <v>231</v>
      </c>
    </row>
    <row r="201" spans="1:9" ht="20.100000000000001" customHeight="1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04"/>
      <c r="G201" s="204"/>
      <c r="H201" s="204"/>
      <c r="I201" s="14">
        <f>data!AY59</f>
        <v>4178</v>
      </c>
    </row>
    <row r="202" spans="1:9" ht="20.100000000000001" customHeight="1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0.01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0.72</v>
      </c>
    </row>
    <row r="203" spans="1:9" ht="20.100000000000001" customHeight="1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309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39206</v>
      </c>
    </row>
    <row r="204" spans="1:9" ht="20.100000000000001" customHeight="1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84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10623</v>
      </c>
    </row>
    <row r="205" spans="1:9" ht="20.100000000000001" customHeight="1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20590</v>
      </c>
    </row>
    <row r="207" spans="1:9" ht="20.100000000000001" customHeight="1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106</v>
      </c>
    </row>
    <row r="209" spans="1:9" ht="20.100000000000001" customHeight="1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38775</v>
      </c>
    </row>
    <row r="210" spans="1:9" ht="20.100000000000001" customHeight="1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2</v>
      </c>
    </row>
    <row r="211" spans="1:9" ht="20.100000000000001" customHeight="1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1338</v>
      </c>
    </row>
    <row r="212" spans="1:9" ht="20.100000000000001" customHeight="1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393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110640</v>
      </c>
    </row>
    <row r="214" spans="1:9" ht="20.100000000000001" customHeight="1">
      <c r="A214" s="23">
        <v>17</v>
      </c>
      <c r="B214" s="14" t="s">
        <v>244</v>
      </c>
      <c r="C214" s="203"/>
      <c r="D214" s="203"/>
      <c r="E214" s="203"/>
      <c r="F214" s="203"/>
      <c r="G214" s="203"/>
      <c r="H214" s="203"/>
      <c r="I214" s="203"/>
    </row>
    <row r="215" spans="1:9" ht="20.100000000000001" customHeight="1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11474</v>
      </c>
      <c r="F215" s="48">
        <f>+data!M713</f>
        <v>0</v>
      </c>
      <c r="G215" s="22"/>
      <c r="H215" s="14"/>
      <c r="I215" s="14"/>
    </row>
    <row r="216" spans="1:9" ht="20.100000000000001" customHeight="1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147830</v>
      </c>
      <c r="F216" s="14">
        <f>data!AV73</f>
        <v>0</v>
      </c>
      <c r="G216" s="205" t="str">
        <f>IF(data!AW73&gt;0,data!AW73,"")</f>
        <v>x</v>
      </c>
      <c r="H216" s="205" t="str">
        <f>IF(data!AX73&gt;0,data!AX73,"")</f>
        <v>x</v>
      </c>
      <c r="I216" s="205" t="str">
        <f>IF(data!AY73&gt;0,data!AY73,"")</f>
        <v>x</v>
      </c>
    </row>
    <row r="217" spans="1:9" ht="20.100000000000001" customHeight="1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05" t="str">
        <f>IF(data!AW74&gt;0,data!AW74,"")</f>
        <v>x</v>
      </c>
      <c r="H217" s="205" t="str">
        <f>IF(data!AX74&gt;0,data!AX74,"")</f>
        <v>x</v>
      </c>
      <c r="I217" s="205" t="str">
        <f>IF(data!AY74&gt;0,data!AY74,"")</f>
        <v>x</v>
      </c>
    </row>
    <row r="218" spans="1:9" ht="20.100000000000001" customHeight="1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147830</v>
      </c>
      <c r="F218" s="14">
        <f>data!AV75</f>
        <v>0</v>
      </c>
      <c r="G218" s="205" t="str">
        <f>IF(data!AW75&gt;0,data!AW75,"")</f>
        <v>x</v>
      </c>
      <c r="H218" s="205" t="str">
        <f>IF(data!AX75&gt;0,data!AX75,"")</f>
        <v>x</v>
      </c>
      <c r="I218" s="205" t="str">
        <f>IF(data!AY75&gt;0,data!AY75,"")</f>
        <v>x</v>
      </c>
    </row>
    <row r="219" spans="1:9" ht="20.100000000000001" customHeight="1">
      <c r="A219" s="23" t="s">
        <v>1185</v>
      </c>
      <c r="B219" s="60"/>
      <c r="C219" s="203"/>
      <c r="D219" s="203"/>
      <c r="E219" s="203"/>
      <c r="F219" s="203"/>
      <c r="G219" s="203"/>
      <c r="H219" s="203"/>
      <c r="I219" s="203"/>
    </row>
    <row r="220" spans="1:9" ht="20.100000000000001" customHeight="1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1240</v>
      </c>
    </row>
    <row r="221" spans="1:9" ht="20.100000000000001" customHeight="1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05" t="str">
        <f>IF(data!AX77&gt;0,data!AX77,"")</f>
        <v>x</v>
      </c>
      <c r="I221" s="205" t="str">
        <f>IF(data!AY77&gt;0,data!AY77,"")</f>
        <v>x</v>
      </c>
    </row>
    <row r="222" spans="1:9" ht="20.100000000000001" customHeight="1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05" t="str">
        <f>IF(data!AX78&gt;0,data!AX78,"")</f>
        <v>x</v>
      </c>
      <c r="I222" s="205" t="str">
        <f>IF(data!AY78&gt;0,data!AY78,"")</f>
        <v>x</v>
      </c>
    </row>
    <row r="223" spans="1:9" ht="20.100000000000001" customHeight="1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05" t="str">
        <f>IF(data!AX79&gt;0,data!AX79,"")</f>
        <v>x</v>
      </c>
      <c r="I223" s="205" t="str">
        <f>IF(data!AY79&gt;0,data!AY79,"")</f>
        <v>x</v>
      </c>
    </row>
    <row r="224" spans="1:9" ht="20.100000000000001" customHeight="1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05" t="str">
        <f>IF(data!AW80&gt;0,data!AW80,"")</f>
        <v>x</v>
      </c>
      <c r="H224" s="205" t="str">
        <f>IF(data!AX80&gt;0,data!AX80,"")</f>
        <v>x</v>
      </c>
      <c r="I224" s="205" t="str">
        <f>IF(data!AY80&gt;0,data!AY80,"")</f>
        <v>x</v>
      </c>
    </row>
    <row r="225" spans="1:9" ht="20.100000000000001" customHeight="1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>
      <c r="A228" s="79" t="str">
        <f>"HOSPITAL NAME: "&amp;data!C84</f>
        <v>HOSPITAL NAME: Pacific County Public Healthcare Services District No. 3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>
      <c r="A232" s="23">
        <v>3</v>
      </c>
      <c r="B232" s="14" t="s">
        <v>1179</v>
      </c>
      <c r="C232" s="15" t="s">
        <v>1217</v>
      </c>
      <c r="D232" s="15" t="s">
        <v>1218</v>
      </c>
      <c r="E232" s="204"/>
      <c r="F232" s="204"/>
      <c r="G232" s="204"/>
      <c r="H232" s="15" t="s">
        <v>232</v>
      </c>
      <c r="I232" s="204"/>
    </row>
    <row r="233" spans="1:9" ht="20.100000000000001" customHeight="1">
      <c r="A233" s="23">
        <v>4</v>
      </c>
      <c r="B233" s="14" t="s">
        <v>233</v>
      </c>
      <c r="C233" s="14">
        <f>data!AZ59</f>
        <v>26860</v>
      </c>
      <c r="D233" s="14">
        <f>data!BA59</f>
        <v>0</v>
      </c>
      <c r="E233" s="204"/>
      <c r="F233" s="204"/>
      <c r="G233" s="204"/>
      <c r="H233" s="14">
        <f>data!BE59</f>
        <v>54302</v>
      </c>
      <c r="I233" s="204"/>
    </row>
    <row r="234" spans="1:9" ht="20.100000000000001" customHeight="1">
      <c r="A234" s="23">
        <v>5</v>
      </c>
      <c r="B234" s="14" t="s">
        <v>234</v>
      </c>
      <c r="C234" s="26">
        <f>data!AZ60</f>
        <v>4.6500000000000004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1.97</v>
      </c>
      <c r="H234" s="26">
        <f>data!BE60</f>
        <v>4.08</v>
      </c>
      <c r="I234" s="26">
        <f>data!BF60</f>
        <v>7.0500000000000007</v>
      </c>
    </row>
    <row r="235" spans="1:9" ht="20.100000000000001" customHeight="1">
      <c r="A235" s="23">
        <v>6</v>
      </c>
      <c r="B235" s="14" t="s">
        <v>235</v>
      </c>
      <c r="C235" s="14">
        <f>data!AZ61</f>
        <v>240830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128203</v>
      </c>
      <c r="H235" s="14">
        <f>data!BE61</f>
        <v>193656</v>
      </c>
      <c r="I235" s="14">
        <f>data!BF61</f>
        <v>336887</v>
      </c>
    </row>
    <row r="236" spans="1:9" ht="20.100000000000001" customHeight="1">
      <c r="A236" s="23">
        <v>7</v>
      </c>
      <c r="B236" s="14" t="s">
        <v>3</v>
      </c>
      <c r="C236" s="14">
        <f>data!AZ62</f>
        <v>65254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34737</v>
      </c>
      <c r="H236" s="14">
        <f>data!BE62</f>
        <v>52472</v>
      </c>
      <c r="I236" s="14">
        <f>data!BF62</f>
        <v>91281</v>
      </c>
    </row>
    <row r="237" spans="1:9" ht="20.100000000000001" customHeight="1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>
      <c r="A238" s="23">
        <v>9</v>
      </c>
      <c r="B238" s="14" t="s">
        <v>237</v>
      </c>
      <c r="C238" s="14">
        <f>data!AZ64</f>
        <v>126475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946</v>
      </c>
      <c r="H238" s="14">
        <f>data!BE64</f>
        <v>639</v>
      </c>
      <c r="I238" s="14">
        <f>data!BF64</f>
        <v>30320</v>
      </c>
    </row>
    <row r="239" spans="1:9" ht="20.100000000000001" customHeight="1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295782</v>
      </c>
      <c r="I239" s="14">
        <f>data!BF65</f>
        <v>0</v>
      </c>
    </row>
    <row r="240" spans="1:9" ht="20.100000000000001" customHeight="1">
      <c r="A240" s="23">
        <v>11</v>
      </c>
      <c r="B240" s="14" t="s">
        <v>445</v>
      </c>
      <c r="C240" s="14">
        <f>data!AZ66</f>
        <v>648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916</v>
      </c>
      <c r="H240" s="14">
        <f>data!BE66</f>
        <v>63465</v>
      </c>
      <c r="I240" s="14">
        <f>data!BF66</f>
        <v>105</v>
      </c>
    </row>
    <row r="241" spans="1:9" ht="20.100000000000001" customHeight="1">
      <c r="A241" s="23">
        <v>12</v>
      </c>
      <c r="B241" s="14" t="s">
        <v>6</v>
      </c>
      <c r="C241" s="14">
        <f>data!AZ67</f>
        <v>17355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20889</v>
      </c>
      <c r="H241" s="14">
        <f>data!BE67</f>
        <v>107977</v>
      </c>
      <c r="I241" s="14">
        <f>data!BF67</f>
        <v>32553</v>
      </c>
    </row>
    <row r="242" spans="1:9" ht="20.100000000000001" customHeight="1">
      <c r="A242" s="23">
        <v>13</v>
      </c>
      <c r="B242" s="14" t="s">
        <v>474</v>
      </c>
      <c r="C242" s="14">
        <f>data!AZ68</f>
        <v>11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1600</v>
      </c>
      <c r="I242" s="14">
        <f>data!BF68</f>
        <v>0</v>
      </c>
    </row>
    <row r="243" spans="1:9" ht="20.100000000000001" customHeight="1">
      <c r="A243" s="23">
        <v>14</v>
      </c>
      <c r="B243" s="14" t="s">
        <v>241</v>
      </c>
      <c r="C243" s="14">
        <f>data!AZ69</f>
        <v>8215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31</v>
      </c>
      <c r="H243" s="14">
        <f>data!BE69</f>
        <v>108446</v>
      </c>
      <c r="I243" s="14">
        <f>data!BF69</f>
        <v>1618</v>
      </c>
    </row>
    <row r="244" spans="1:9" ht="20.100000000000001" customHeight="1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>
      <c r="A245" s="23">
        <v>16</v>
      </c>
      <c r="B245" s="48" t="s">
        <v>1180</v>
      </c>
      <c r="C245" s="14">
        <f>data!AZ71</f>
        <v>458788</v>
      </c>
      <c r="D245" s="14">
        <f>data!BA71</f>
        <v>0</v>
      </c>
      <c r="E245" s="14">
        <f>data!BB71</f>
        <v>0</v>
      </c>
      <c r="F245" s="14">
        <f>data!BC71</f>
        <v>0</v>
      </c>
      <c r="G245" s="14">
        <f>data!BD71</f>
        <v>185722</v>
      </c>
      <c r="H245" s="14">
        <f>data!BE71</f>
        <v>824037</v>
      </c>
      <c r="I245" s="14">
        <f>data!BF71</f>
        <v>492764</v>
      </c>
    </row>
    <row r="246" spans="1:9" ht="20.100000000000001" customHeight="1">
      <c r="A246" s="23">
        <v>17</v>
      </c>
      <c r="B246" s="14" t="s">
        <v>244</v>
      </c>
      <c r="C246" s="203"/>
      <c r="D246" s="203"/>
      <c r="E246" s="203"/>
      <c r="F246" s="203"/>
      <c r="G246" s="203"/>
      <c r="H246" s="203"/>
      <c r="I246" s="203"/>
    </row>
    <row r="247" spans="1:9" ht="20.100000000000001" customHeight="1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>
      <c r="A248" s="23">
        <v>19</v>
      </c>
      <c r="B248" s="48" t="s">
        <v>1182</v>
      </c>
      <c r="C248" s="205" t="str">
        <f>IF(data!AZ73&gt;0,data!AZ73,"")</f>
        <v>x</v>
      </c>
      <c r="D248" s="205" t="str">
        <f>IF(data!BA73&gt;0,data!BA73,"")</f>
        <v>x</v>
      </c>
      <c r="E248" s="205" t="str">
        <f>IF(data!BB73&gt;0,data!BB73,"")</f>
        <v>x</v>
      </c>
      <c r="F248" s="205" t="str">
        <f>IF(data!BC73&gt;0,data!BC73,"")</f>
        <v>x</v>
      </c>
      <c r="G248" s="205" t="str">
        <f>IF(data!BD73&gt;0,data!BD73,"")</f>
        <v>x</v>
      </c>
      <c r="H248" s="205" t="str">
        <f>IF(data!BE73&gt;0,data!BE73,"")</f>
        <v>x</v>
      </c>
      <c r="I248" s="205" t="str">
        <f>IF(data!BF73&gt;0,data!BF73,"")</f>
        <v>x</v>
      </c>
    </row>
    <row r="249" spans="1:9" ht="20.100000000000001" customHeight="1">
      <c r="A249" s="23">
        <v>20</v>
      </c>
      <c r="B249" s="48" t="s">
        <v>1183</v>
      </c>
      <c r="C249" s="205" t="str">
        <f>IF(data!AZ74&gt;0,data!AZ74,"")</f>
        <v>x</v>
      </c>
      <c r="D249" s="205" t="str">
        <f>IF(data!BA74&gt;0,data!BA74,"")</f>
        <v>x</v>
      </c>
      <c r="E249" s="205" t="str">
        <f>IF(data!BB74&gt;0,data!BB74,"")</f>
        <v>x</v>
      </c>
      <c r="F249" s="205" t="str">
        <f>IF(data!BC74&gt;0,data!BC74,"")</f>
        <v>x</v>
      </c>
      <c r="G249" s="205" t="str">
        <f>IF(data!BD74&gt;0,data!BD74,"")</f>
        <v>x</v>
      </c>
      <c r="H249" s="205" t="str">
        <f>IF(data!BE74&gt;0,data!BE74,"")</f>
        <v>x</v>
      </c>
      <c r="I249" s="205" t="str">
        <f>IF(data!BF74&gt;0,data!BF74,"")</f>
        <v>x</v>
      </c>
    </row>
    <row r="250" spans="1:9" ht="20.100000000000001" customHeight="1">
      <c r="A250" s="23">
        <v>21</v>
      </c>
      <c r="B250" s="48" t="s">
        <v>1184</v>
      </c>
      <c r="C250" s="205" t="str">
        <f>IF(data!AZ75&gt;0,data!AZ75,"")</f>
        <v>x</v>
      </c>
      <c r="D250" s="205" t="str">
        <f>IF(data!BA75&gt;0,data!BA75,"")</f>
        <v>x</v>
      </c>
      <c r="E250" s="205" t="str">
        <f>IF(data!BB75&gt;0,data!BB75,"")</f>
        <v>x</v>
      </c>
      <c r="F250" s="205" t="str">
        <f>IF(data!BC75&gt;0,data!BC75,"")</f>
        <v>x</v>
      </c>
      <c r="G250" s="205" t="str">
        <f>IF(data!BD75&gt;0,data!BD75,"")</f>
        <v>x</v>
      </c>
      <c r="H250" s="205" t="str">
        <f>IF(data!BE75&gt;0,data!BE75,"")</f>
        <v>x</v>
      </c>
      <c r="I250" s="205" t="str">
        <f>IF(data!BF75&gt;0,data!BF75,"")</f>
        <v>x</v>
      </c>
    </row>
    <row r="251" spans="1:9" ht="20.100000000000001" customHeight="1">
      <c r="A251" s="23" t="s">
        <v>1185</v>
      </c>
      <c r="B251" s="60"/>
      <c r="C251" s="203"/>
      <c r="D251" s="203"/>
      <c r="E251" s="203"/>
      <c r="F251" s="203"/>
      <c r="G251" s="203"/>
      <c r="H251" s="203"/>
      <c r="I251" s="203"/>
    </row>
    <row r="252" spans="1:9" ht="20.100000000000001" customHeight="1">
      <c r="A252" s="23">
        <v>22</v>
      </c>
      <c r="B252" s="14" t="s">
        <v>1186</v>
      </c>
      <c r="C252" s="85">
        <f>data!AZ76</f>
        <v>555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668</v>
      </c>
      <c r="H252" s="85">
        <f>data!BE76</f>
        <v>3453</v>
      </c>
      <c r="I252" s="85">
        <f>data!BF76</f>
        <v>1041</v>
      </c>
    </row>
    <row r="253" spans="1:9" ht="20.100000000000001" customHeight="1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05" t="str">
        <f>IF(data!BD77&gt;0,data!BD77,"")</f>
        <v>x</v>
      </c>
      <c r="H253" s="205" t="str">
        <f>IF(data!BE77&gt;0,data!BE77,"")</f>
        <v>x</v>
      </c>
      <c r="I253" s="85">
        <f>data!BF77</f>
        <v>0</v>
      </c>
    </row>
    <row r="254" spans="1:9" ht="20.100000000000001" customHeight="1">
      <c r="A254" s="23">
        <v>24</v>
      </c>
      <c r="B254" s="14" t="s">
        <v>1188</v>
      </c>
      <c r="C254" s="205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05" t="str">
        <f>IF(data!BD78&gt;0,data!BD78,"")</f>
        <v>x</v>
      </c>
      <c r="H254" s="205" t="str">
        <f>IF(data!BE78&gt;0,data!BE78,"")</f>
        <v>x</v>
      </c>
      <c r="I254" s="205" t="str">
        <f>IF(data!BF78&gt;0,data!BF78,"")</f>
        <v>x</v>
      </c>
    </row>
    <row r="255" spans="1:9" ht="20.100000000000001" customHeight="1">
      <c r="A255" s="23">
        <v>25</v>
      </c>
      <c r="B255" s="14" t="s">
        <v>1189</v>
      </c>
      <c r="C255" s="205" t="str">
        <f>IF(data!AZ79&gt;0,data!AZ79,"")</f>
        <v>x</v>
      </c>
      <c r="D255" s="205" t="str">
        <f>IF(data!BA79&gt;0,data!BA79,"")</f>
        <v>x</v>
      </c>
      <c r="E255" s="85">
        <f>data!BB79</f>
        <v>0</v>
      </c>
      <c r="F255" s="85">
        <f>data!BC79</f>
        <v>0</v>
      </c>
      <c r="G255" s="205" t="str">
        <f>IF(data!BD79&gt;0,data!BD79,"")</f>
        <v>x</v>
      </c>
      <c r="H255" s="205" t="str">
        <f>IF(data!BE79&gt;0,data!BE79,"")</f>
        <v>x</v>
      </c>
      <c r="I255" s="205" t="str">
        <f>IF(data!BF79&gt;0,data!BF79,"")</f>
        <v>x</v>
      </c>
    </row>
    <row r="256" spans="1:9" ht="20.100000000000001" customHeight="1">
      <c r="A256" s="23">
        <v>26</v>
      </c>
      <c r="B256" s="14" t="s">
        <v>252</v>
      </c>
      <c r="C256" s="205" t="str">
        <f>IF(data!AZ80&gt;0,data!AZ80,"")</f>
        <v>x</v>
      </c>
      <c r="D256" s="205" t="str">
        <f>IF(data!BA80&gt;0,data!BA80,"")</f>
        <v>x</v>
      </c>
      <c r="E256" s="205" t="str">
        <f>IF(data!BB80&gt;0,data!BB80,"")</f>
        <v>x</v>
      </c>
      <c r="F256" s="205" t="str">
        <f>IF(data!BC80&gt;0,data!BC80,"")</f>
        <v>x</v>
      </c>
      <c r="G256" s="205" t="str">
        <f>IF(data!BD80&gt;0,data!BD80,"")</f>
        <v>x</v>
      </c>
      <c r="H256" s="205" t="str">
        <f>IF(data!BE80&gt;0,data!BE80,"")</f>
        <v>x</v>
      </c>
      <c r="I256" s="205" t="str">
        <f>IF(data!BF80&gt;0,data!BF80,"")</f>
        <v>x</v>
      </c>
    </row>
    <row r="257" spans="1:9" ht="20.100000000000001" customHeight="1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>
      <c r="A260" s="79" t="str">
        <f>"HOSPITAL NAME: "&amp;data!C84</f>
        <v>HOSPITAL NAME: Pacific County Public Healthcare Services District No. 3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>
      <c r="A264" s="23">
        <v>3</v>
      </c>
      <c r="B264" s="14" t="s">
        <v>1179</v>
      </c>
      <c r="C264" s="204"/>
      <c r="D264" s="204"/>
      <c r="E264" s="204"/>
      <c r="F264" s="204"/>
      <c r="G264" s="204"/>
      <c r="H264" s="204"/>
      <c r="I264" s="204"/>
    </row>
    <row r="265" spans="1:9" ht="20.100000000000001" customHeight="1">
      <c r="A265" s="23">
        <v>4</v>
      </c>
      <c r="B265" s="14" t="s">
        <v>233</v>
      </c>
      <c r="C265" s="204"/>
      <c r="D265" s="204"/>
      <c r="E265" s="204"/>
      <c r="F265" s="204"/>
      <c r="G265" s="204"/>
      <c r="H265" s="204"/>
      <c r="I265" s="204"/>
    </row>
    <row r="266" spans="1:9" ht="20.100000000000001" customHeight="1">
      <c r="A266" s="23">
        <v>5</v>
      </c>
      <c r="B266" s="14" t="s">
        <v>234</v>
      </c>
      <c r="C266" s="26">
        <f>data!BG60</f>
        <v>0</v>
      </c>
      <c r="D266" s="26">
        <f>data!BH60</f>
        <v>2</v>
      </c>
      <c r="E266" s="26">
        <f>data!BI60</f>
        <v>0</v>
      </c>
      <c r="F266" s="26">
        <f>data!BJ60</f>
        <v>2.04</v>
      </c>
      <c r="G266" s="26">
        <f>data!BK60</f>
        <v>0</v>
      </c>
      <c r="H266" s="26">
        <f>data!BL60</f>
        <v>13.780000000000001</v>
      </c>
      <c r="I266" s="26">
        <f>data!BM60</f>
        <v>0</v>
      </c>
    </row>
    <row r="267" spans="1:9" ht="20.100000000000001" customHeight="1">
      <c r="A267" s="23">
        <v>6</v>
      </c>
      <c r="B267" s="14" t="s">
        <v>235</v>
      </c>
      <c r="C267" s="14">
        <f>data!BG61</f>
        <v>0</v>
      </c>
      <c r="D267" s="14">
        <f>data!BH61</f>
        <v>118121</v>
      </c>
      <c r="E267" s="14">
        <f>data!BI61</f>
        <v>0</v>
      </c>
      <c r="F267" s="14">
        <f>data!BJ61</f>
        <v>78532</v>
      </c>
      <c r="G267" s="14">
        <f>data!BK61</f>
        <v>0</v>
      </c>
      <c r="H267" s="14">
        <f>data!BL61</f>
        <v>625921</v>
      </c>
      <c r="I267" s="14">
        <f>data!BM61</f>
        <v>0</v>
      </c>
    </row>
    <row r="268" spans="1:9" ht="20.100000000000001" customHeight="1">
      <c r="A268" s="23">
        <v>7</v>
      </c>
      <c r="B268" s="14" t="s">
        <v>3</v>
      </c>
      <c r="C268" s="14">
        <f>data!BG62</f>
        <v>0</v>
      </c>
      <c r="D268" s="14">
        <f>data!BH62</f>
        <v>32005</v>
      </c>
      <c r="E268" s="14">
        <f>data!BI62</f>
        <v>0</v>
      </c>
      <c r="F268" s="14">
        <f>data!BJ62</f>
        <v>21278</v>
      </c>
      <c r="G268" s="14">
        <f>data!BK62</f>
        <v>0</v>
      </c>
      <c r="H268" s="14">
        <f>data!BL62</f>
        <v>169595</v>
      </c>
      <c r="I268" s="14">
        <f>data!BM62</f>
        <v>0</v>
      </c>
    </row>
    <row r="269" spans="1:9" ht="20.100000000000001" customHeight="1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>
      <c r="A270" s="23">
        <v>9</v>
      </c>
      <c r="B270" s="14" t="s">
        <v>237</v>
      </c>
      <c r="C270" s="14">
        <f>data!BG64</f>
        <v>0</v>
      </c>
      <c r="D270" s="14">
        <f>data!BH64</f>
        <v>16134</v>
      </c>
      <c r="E270" s="14">
        <f>data!BI64</f>
        <v>0</v>
      </c>
      <c r="F270" s="14">
        <f>data!BJ64</f>
        <v>4505</v>
      </c>
      <c r="G270" s="14">
        <f>data!BK64</f>
        <v>0</v>
      </c>
      <c r="H270" s="14">
        <f>data!BL64</f>
        <v>14679</v>
      </c>
      <c r="I270" s="14">
        <f>data!BM64</f>
        <v>0</v>
      </c>
    </row>
    <row r="271" spans="1:9" ht="20.100000000000001" customHeight="1">
      <c r="A271" s="23">
        <v>10</v>
      </c>
      <c r="B271" s="14" t="s">
        <v>444</v>
      </c>
      <c r="C271" s="14">
        <f>data!BG65</f>
        <v>87036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>
      <c r="A272" s="23">
        <v>11</v>
      </c>
      <c r="B272" s="14" t="s">
        <v>445</v>
      </c>
      <c r="C272" s="14">
        <f>data!BG66</f>
        <v>0</v>
      </c>
      <c r="D272" s="14">
        <f>data!BH66</f>
        <v>1006564</v>
      </c>
      <c r="E272" s="14">
        <f>data!BI66</f>
        <v>0</v>
      </c>
      <c r="F272" s="14">
        <f>data!BJ66</f>
        <v>205847</v>
      </c>
      <c r="G272" s="14">
        <f>data!BK66</f>
        <v>0</v>
      </c>
      <c r="H272" s="14">
        <f>data!BL66</f>
        <v>882766</v>
      </c>
      <c r="I272" s="14">
        <f>data!BM66</f>
        <v>0</v>
      </c>
    </row>
    <row r="273" spans="1:9" ht="20.100000000000001" customHeight="1">
      <c r="A273" s="23">
        <v>12</v>
      </c>
      <c r="B273" s="14" t="s">
        <v>6</v>
      </c>
      <c r="C273" s="14">
        <f>data!BG67</f>
        <v>0</v>
      </c>
      <c r="D273" s="14">
        <f>data!BH67</f>
        <v>18762</v>
      </c>
      <c r="E273" s="14">
        <f>data!BI67</f>
        <v>10538</v>
      </c>
      <c r="F273" s="14">
        <f>data!BJ67</f>
        <v>42184</v>
      </c>
      <c r="G273" s="14">
        <f>data!BK67</f>
        <v>0</v>
      </c>
      <c r="H273" s="14">
        <f>data!BL67</f>
        <v>58257</v>
      </c>
      <c r="I273" s="14">
        <f>data!BM67</f>
        <v>0</v>
      </c>
    </row>
    <row r="274" spans="1:9" ht="20.100000000000001" customHeight="1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2907</v>
      </c>
      <c r="I274" s="14">
        <f>data!BM68</f>
        <v>0</v>
      </c>
    </row>
    <row r="275" spans="1:9" ht="20.100000000000001" customHeight="1">
      <c r="A275" s="23">
        <v>14</v>
      </c>
      <c r="B275" s="14" t="s">
        <v>241</v>
      </c>
      <c r="C275" s="14">
        <f>data!BG69</f>
        <v>2255</v>
      </c>
      <c r="D275" s="14">
        <f>data!BH69</f>
        <v>109695</v>
      </c>
      <c r="E275" s="14">
        <f>data!BI69</f>
        <v>0</v>
      </c>
      <c r="F275" s="14">
        <f>data!BJ69</f>
        <v>364</v>
      </c>
      <c r="G275" s="14">
        <f>data!BK69</f>
        <v>0</v>
      </c>
      <c r="H275" s="14">
        <f>data!BL69</f>
        <v>54367</v>
      </c>
      <c r="I275" s="14">
        <f>data!BM69</f>
        <v>0</v>
      </c>
    </row>
    <row r="276" spans="1:9" ht="20.100000000000001" customHeight="1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>
      <c r="A277" s="23">
        <v>16</v>
      </c>
      <c r="B277" s="48" t="s">
        <v>1180</v>
      </c>
      <c r="C277" s="14">
        <f>data!BG71</f>
        <v>89291</v>
      </c>
      <c r="D277" s="14">
        <f>data!BH71</f>
        <v>1301281</v>
      </c>
      <c r="E277" s="14">
        <f>data!BI71</f>
        <v>10538</v>
      </c>
      <c r="F277" s="14">
        <f>data!BJ71</f>
        <v>352710</v>
      </c>
      <c r="G277" s="14">
        <f>data!BK71</f>
        <v>0</v>
      </c>
      <c r="H277" s="14">
        <f>data!BL71</f>
        <v>1808492</v>
      </c>
      <c r="I277" s="14">
        <f>data!BM71</f>
        <v>0</v>
      </c>
    </row>
    <row r="278" spans="1:9" ht="20.100000000000001" customHeight="1">
      <c r="A278" s="23">
        <v>17</v>
      </c>
      <c r="B278" s="14" t="s">
        <v>244</v>
      </c>
      <c r="C278" s="203"/>
      <c r="D278" s="203"/>
      <c r="E278" s="203"/>
      <c r="F278" s="203"/>
      <c r="G278" s="203"/>
      <c r="H278" s="203"/>
      <c r="I278" s="203"/>
    </row>
    <row r="279" spans="1:9" ht="20.100000000000001" customHeight="1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>
      <c r="A280" s="23">
        <v>19</v>
      </c>
      <c r="B280" s="48" t="s">
        <v>1182</v>
      </c>
      <c r="C280" s="205" t="str">
        <f>IF(data!BG73&gt;0,data!BG73,"")</f>
        <v>x</v>
      </c>
      <c r="D280" s="205" t="str">
        <f>IF(data!BH73&gt;0,data!BH73,"")</f>
        <v>x</v>
      </c>
      <c r="E280" s="205" t="str">
        <f>IF(data!BI73&gt;0,data!BI73,"")</f>
        <v>x</v>
      </c>
      <c r="F280" s="205" t="str">
        <f>IF(data!BJ73&gt;0,data!BJ73,"")</f>
        <v>x</v>
      </c>
      <c r="G280" s="205" t="str">
        <f>IF(data!BK73&gt;0,data!BK73,"")</f>
        <v>x</v>
      </c>
      <c r="H280" s="205" t="str">
        <f>IF(data!BL73&gt;0,data!BL73,"")</f>
        <v>x</v>
      </c>
      <c r="I280" s="205" t="str">
        <f>IF(data!BM73&gt;0,data!BM73,"")</f>
        <v>x</v>
      </c>
    </row>
    <row r="281" spans="1:9" ht="20.100000000000001" customHeight="1">
      <c r="A281" s="23">
        <v>20</v>
      </c>
      <c r="B281" s="48" t="s">
        <v>1183</v>
      </c>
      <c r="C281" s="205" t="str">
        <f>IF(data!BG74&gt;0,data!BG74,"")</f>
        <v>x</v>
      </c>
      <c r="D281" s="205" t="str">
        <f>IF(data!BH74&gt;0,data!BH74,"")</f>
        <v>x</v>
      </c>
      <c r="E281" s="205" t="str">
        <f>IF(data!BI74&gt;0,data!BI74,"")</f>
        <v>x</v>
      </c>
      <c r="F281" s="205" t="str">
        <f>IF(data!BJ74&gt;0,data!BJ74,"")</f>
        <v>x</v>
      </c>
      <c r="G281" s="205" t="str">
        <f>IF(data!BK74&gt;0,data!BK74,"")</f>
        <v>x</v>
      </c>
      <c r="H281" s="205" t="str">
        <f>IF(data!BL74&gt;0,data!BL74,"")</f>
        <v>x</v>
      </c>
      <c r="I281" s="205" t="str">
        <f>IF(data!BM74&gt;0,data!BM74,"")</f>
        <v>x</v>
      </c>
    </row>
    <row r="282" spans="1:9" ht="20.100000000000001" customHeight="1">
      <c r="A282" s="23">
        <v>21</v>
      </c>
      <c r="B282" s="48" t="s">
        <v>1184</v>
      </c>
      <c r="C282" s="205" t="str">
        <f>IF(data!BG75&gt;0,data!BG75,"")</f>
        <v>x</v>
      </c>
      <c r="D282" s="205" t="str">
        <f>IF(data!BH75&gt;0,data!BH75,"")</f>
        <v>x</v>
      </c>
      <c r="E282" s="205" t="str">
        <f>IF(data!BI75&gt;0,data!BI75,"")</f>
        <v>x</v>
      </c>
      <c r="F282" s="205" t="str">
        <f>IF(data!BJ75&gt;0,data!BJ75,"")</f>
        <v>x</v>
      </c>
      <c r="G282" s="205" t="str">
        <f>IF(data!BK75&gt;0,data!BK75,"")</f>
        <v>x</v>
      </c>
      <c r="H282" s="205" t="str">
        <f>IF(data!BL75&gt;0,data!BL75,"")</f>
        <v>x</v>
      </c>
      <c r="I282" s="205" t="str">
        <f>IF(data!BM75&gt;0,data!BM75,"")</f>
        <v>x</v>
      </c>
    </row>
    <row r="283" spans="1:9" ht="20.100000000000001" customHeight="1">
      <c r="A283" s="23" t="s">
        <v>1185</v>
      </c>
      <c r="B283" s="60"/>
      <c r="C283" s="207"/>
      <c r="D283" s="207"/>
      <c r="E283" s="207"/>
      <c r="F283" s="207"/>
      <c r="G283" s="207"/>
      <c r="H283" s="207"/>
      <c r="I283" s="207"/>
    </row>
    <row r="284" spans="1:9" ht="20.100000000000001" customHeight="1">
      <c r="A284" s="23">
        <v>22</v>
      </c>
      <c r="B284" s="14" t="s">
        <v>1186</v>
      </c>
      <c r="C284" s="85">
        <f>data!BG76</f>
        <v>0</v>
      </c>
      <c r="D284" s="85">
        <f>data!BH76</f>
        <v>600</v>
      </c>
      <c r="E284" s="85">
        <f>data!BI76</f>
        <v>337</v>
      </c>
      <c r="F284" s="85">
        <f>data!BJ76</f>
        <v>1349</v>
      </c>
      <c r="G284" s="85">
        <f>data!BK76</f>
        <v>0</v>
      </c>
      <c r="H284" s="85">
        <f>data!BL76</f>
        <v>1863</v>
      </c>
      <c r="I284" s="85">
        <f>data!BM76</f>
        <v>0</v>
      </c>
    </row>
    <row r="285" spans="1:9" ht="20.100000000000001" customHeight="1">
      <c r="A285" s="23">
        <v>23</v>
      </c>
      <c r="B285" s="14" t="s">
        <v>1187</v>
      </c>
      <c r="C285" s="205" t="str">
        <f>IF(data!BG77&gt;0,data!BG77,"")</f>
        <v>x</v>
      </c>
      <c r="D285" s="85">
        <f>data!BH77</f>
        <v>0</v>
      </c>
      <c r="E285" s="85">
        <f>data!BI77</f>
        <v>0</v>
      </c>
      <c r="F285" s="205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>
      <c r="A286" s="23">
        <v>24</v>
      </c>
      <c r="B286" s="14" t="s">
        <v>1188</v>
      </c>
      <c r="C286" s="205" t="str">
        <f>IF(data!BG78&gt;0,data!BG78,"")</f>
        <v>x</v>
      </c>
      <c r="D286" s="85">
        <f>data!BH78</f>
        <v>0</v>
      </c>
      <c r="E286" s="85">
        <f>data!BI78</f>
        <v>0</v>
      </c>
      <c r="F286" s="205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>
      <c r="A287" s="23">
        <v>25</v>
      </c>
      <c r="B287" s="14" t="s">
        <v>1189</v>
      </c>
      <c r="C287" s="205" t="str">
        <f>IF(data!BG79&gt;0,data!BG79,"")</f>
        <v>x</v>
      </c>
      <c r="D287" s="85">
        <f>data!BH79</f>
        <v>0</v>
      </c>
      <c r="E287" s="85">
        <f>data!BI79</f>
        <v>0</v>
      </c>
      <c r="F287" s="205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>
      <c r="A288" s="23">
        <v>26</v>
      </c>
      <c r="B288" s="14" t="s">
        <v>252</v>
      </c>
      <c r="C288" s="205" t="str">
        <f>IF(data!BG80&gt;0,data!BG80,"")</f>
        <v>x</v>
      </c>
      <c r="D288" s="205" t="str">
        <f>IF(data!BH80&gt;0,data!BH80,"")</f>
        <v>x</v>
      </c>
      <c r="E288" s="205" t="str">
        <f>IF(data!BI80&gt;0,data!BI80,"")</f>
        <v>x</v>
      </c>
      <c r="F288" s="205" t="str">
        <f>IF(data!BJ80&gt;0,data!BJ80,"")</f>
        <v>x</v>
      </c>
      <c r="G288" s="205" t="str">
        <f>IF(data!BK80&gt;0,data!BK80,"")</f>
        <v>x</v>
      </c>
      <c r="H288" s="205" t="str">
        <f>IF(data!BL80&gt;0,data!BL80,"")</f>
        <v>x</v>
      </c>
      <c r="I288" s="205" t="str">
        <f>IF(data!BM80&gt;0,data!BM80,"")</f>
        <v>x</v>
      </c>
    </row>
    <row r="289" spans="1:9" ht="20.100000000000001" customHeight="1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>
      <c r="A292" s="79" t="str">
        <f>"HOSPITAL NAME: "&amp;data!C84</f>
        <v>HOSPITAL NAME: Pacific County Public Healthcare Services District No. 3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>
      <c r="A296" s="23">
        <v>3</v>
      </c>
      <c r="B296" s="14" t="s">
        <v>1179</v>
      </c>
      <c r="C296" s="204"/>
      <c r="D296" s="204"/>
      <c r="E296" s="204"/>
      <c r="F296" s="204"/>
      <c r="G296" s="204"/>
      <c r="H296" s="204"/>
      <c r="I296" s="204"/>
    </row>
    <row r="297" spans="1:9" ht="20.100000000000001" customHeight="1">
      <c r="A297" s="23">
        <v>4</v>
      </c>
      <c r="B297" s="14" t="s">
        <v>233</v>
      </c>
      <c r="C297" s="204"/>
      <c r="D297" s="204"/>
      <c r="E297" s="204"/>
      <c r="F297" s="204"/>
      <c r="G297" s="204"/>
      <c r="H297" s="204"/>
      <c r="I297" s="204"/>
    </row>
    <row r="298" spans="1:9" ht="20.100000000000001" customHeight="1">
      <c r="A298" s="23">
        <v>5</v>
      </c>
      <c r="B298" s="14" t="s">
        <v>234</v>
      </c>
      <c r="C298" s="26">
        <f>data!BN60</f>
        <v>5</v>
      </c>
      <c r="D298" s="26">
        <f>data!BO60</f>
        <v>0.83</v>
      </c>
      <c r="E298" s="26">
        <f>data!BP60</f>
        <v>0.06</v>
      </c>
      <c r="F298" s="26">
        <f>data!BQ60</f>
        <v>0</v>
      </c>
      <c r="G298" s="26">
        <f>data!BR60</f>
        <v>3.01</v>
      </c>
      <c r="H298" s="26">
        <f>data!BS60</f>
        <v>0</v>
      </c>
      <c r="I298" s="26">
        <f>data!BT60</f>
        <v>0</v>
      </c>
    </row>
    <row r="299" spans="1:9" ht="20.100000000000001" customHeight="1">
      <c r="A299" s="23">
        <v>6</v>
      </c>
      <c r="B299" s="14" t="s">
        <v>235</v>
      </c>
      <c r="C299" s="14">
        <f>data!BN61</f>
        <v>627524</v>
      </c>
      <c r="D299" s="14">
        <f>data!BO61</f>
        <v>75282</v>
      </c>
      <c r="E299" s="14">
        <f>data!BP61</f>
        <v>2100</v>
      </c>
      <c r="F299" s="14">
        <f>data!BQ61</f>
        <v>0</v>
      </c>
      <c r="G299" s="14">
        <f>data!BR61</f>
        <v>184423</v>
      </c>
      <c r="H299" s="14">
        <f>data!BS61</f>
        <v>0</v>
      </c>
      <c r="I299" s="14">
        <f>data!BT61</f>
        <v>0</v>
      </c>
    </row>
    <row r="300" spans="1:9" ht="20.100000000000001" customHeight="1">
      <c r="A300" s="23">
        <v>7</v>
      </c>
      <c r="B300" s="14" t="s">
        <v>3</v>
      </c>
      <c r="C300" s="14">
        <f>data!BN62</f>
        <v>170030</v>
      </c>
      <c r="D300" s="14">
        <f>data!BO62</f>
        <v>20398</v>
      </c>
      <c r="E300" s="14">
        <f>data!BP62</f>
        <v>569</v>
      </c>
      <c r="F300" s="14">
        <f>data!BQ62</f>
        <v>0</v>
      </c>
      <c r="G300" s="14">
        <f>data!BR62</f>
        <v>49970</v>
      </c>
      <c r="H300" s="14">
        <f>data!BS62</f>
        <v>0</v>
      </c>
      <c r="I300" s="14">
        <f>data!BT62</f>
        <v>0</v>
      </c>
    </row>
    <row r="301" spans="1:9" ht="20.100000000000001" customHeight="1">
      <c r="A301" s="23">
        <v>8</v>
      </c>
      <c r="B301" s="14" t="s">
        <v>236</v>
      </c>
      <c r="C301" s="14">
        <f>data!BN63</f>
        <v>15451</v>
      </c>
      <c r="D301" s="14">
        <f>data!BO63</f>
        <v>3990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>
      <c r="A302" s="23">
        <v>9</v>
      </c>
      <c r="B302" s="14" t="s">
        <v>237</v>
      </c>
      <c r="C302" s="14">
        <f>data!BN64</f>
        <v>42460</v>
      </c>
      <c r="D302" s="14">
        <f>data!BO64</f>
        <v>3</v>
      </c>
      <c r="E302" s="14">
        <f>data!BP64</f>
        <v>48</v>
      </c>
      <c r="F302" s="14">
        <f>data!BQ64</f>
        <v>0</v>
      </c>
      <c r="G302" s="14">
        <f>data!BR64</f>
        <v>15490</v>
      </c>
      <c r="H302" s="14">
        <f>data!BS64</f>
        <v>0</v>
      </c>
      <c r="I302" s="14">
        <f>data!BT64</f>
        <v>0</v>
      </c>
    </row>
    <row r="303" spans="1:9" ht="20.100000000000001" customHeight="1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>
      <c r="A304" s="23">
        <v>11</v>
      </c>
      <c r="B304" s="14" t="s">
        <v>445</v>
      </c>
      <c r="C304" s="14">
        <f>data!BN66</f>
        <v>98372</v>
      </c>
      <c r="D304" s="14">
        <f>data!BO66</f>
        <v>22028</v>
      </c>
      <c r="E304" s="14">
        <f>data!BP66</f>
        <v>575</v>
      </c>
      <c r="F304" s="14">
        <f>data!BQ66</f>
        <v>0</v>
      </c>
      <c r="G304" s="14">
        <f>data!BR66</f>
        <v>21618</v>
      </c>
      <c r="H304" s="14">
        <f>data!BS66</f>
        <v>0</v>
      </c>
      <c r="I304" s="14">
        <f>data!BT66</f>
        <v>0</v>
      </c>
    </row>
    <row r="305" spans="1:9" ht="20.100000000000001" customHeight="1">
      <c r="A305" s="23">
        <v>12</v>
      </c>
      <c r="B305" s="14" t="s">
        <v>6</v>
      </c>
      <c r="C305" s="14">
        <f>data!BN67</f>
        <v>103411</v>
      </c>
      <c r="D305" s="14">
        <f>data!BO67</f>
        <v>17167</v>
      </c>
      <c r="E305" s="14">
        <f>data!BP67</f>
        <v>1251</v>
      </c>
      <c r="F305" s="14">
        <f>data!BQ67</f>
        <v>0</v>
      </c>
      <c r="G305" s="14">
        <f>data!BR67</f>
        <v>62259</v>
      </c>
      <c r="H305" s="14">
        <f>data!BS67</f>
        <v>0</v>
      </c>
      <c r="I305" s="14">
        <f>data!BT67</f>
        <v>0</v>
      </c>
    </row>
    <row r="306" spans="1:9" ht="20.100000000000001" customHeight="1">
      <c r="A306" s="23">
        <v>13</v>
      </c>
      <c r="B306" s="14" t="s">
        <v>474</v>
      </c>
      <c r="C306" s="14">
        <f>data!BN68</f>
        <v>709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>
      <c r="A307" s="23">
        <v>14</v>
      </c>
      <c r="B307" s="14" t="s">
        <v>241</v>
      </c>
      <c r="C307" s="14">
        <f>data!BN69</f>
        <v>123928</v>
      </c>
      <c r="D307" s="14">
        <f>data!BO69</f>
        <v>720</v>
      </c>
      <c r="E307" s="14">
        <f>data!BP69</f>
        <v>67198</v>
      </c>
      <c r="F307" s="14">
        <f>data!BQ69</f>
        <v>0</v>
      </c>
      <c r="G307" s="14">
        <f>data!BR69</f>
        <v>13179</v>
      </c>
      <c r="H307" s="14">
        <f>data!BS69</f>
        <v>0</v>
      </c>
      <c r="I307" s="14">
        <f>data!BT69</f>
        <v>0</v>
      </c>
    </row>
    <row r="308" spans="1:9" ht="20.100000000000001" customHeight="1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>
      <c r="A309" s="23">
        <v>16</v>
      </c>
      <c r="B309" s="48" t="s">
        <v>1180</v>
      </c>
      <c r="C309" s="14">
        <f>data!BN71</f>
        <v>1181885</v>
      </c>
      <c r="D309" s="14">
        <f>data!BO71</f>
        <v>139588</v>
      </c>
      <c r="E309" s="14">
        <f>data!BP71</f>
        <v>71741</v>
      </c>
      <c r="F309" s="14">
        <f>data!BQ71</f>
        <v>0</v>
      </c>
      <c r="G309" s="14">
        <f>data!BR71</f>
        <v>346939</v>
      </c>
      <c r="H309" s="14">
        <f>data!BS71</f>
        <v>0</v>
      </c>
      <c r="I309" s="14">
        <f>data!BT71</f>
        <v>0</v>
      </c>
    </row>
    <row r="310" spans="1:9" ht="20.100000000000001" customHeight="1">
      <c r="A310" s="23">
        <v>17</v>
      </c>
      <c r="B310" s="14" t="s">
        <v>244</v>
      </c>
      <c r="C310" s="203"/>
      <c r="D310" s="203"/>
      <c r="E310" s="203"/>
      <c r="F310" s="203"/>
      <c r="G310" s="203"/>
      <c r="H310" s="203"/>
      <c r="I310" s="203"/>
    </row>
    <row r="311" spans="1:9" ht="20.100000000000001" customHeight="1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>
      <c r="A312" s="23">
        <v>19</v>
      </c>
      <c r="B312" s="48" t="s">
        <v>1182</v>
      </c>
      <c r="C312" s="205" t="str">
        <f>IF(data!BN73&gt;0,data!BN73,"")</f>
        <v>x</v>
      </c>
      <c r="D312" s="205" t="str">
        <f>IF(data!BO73&gt;0,data!BO73,"")</f>
        <v>x</v>
      </c>
      <c r="E312" s="205" t="str">
        <f>IF(data!BP73&gt;0,data!BP73,"")</f>
        <v>x</v>
      </c>
      <c r="F312" s="205" t="str">
        <f>IF(data!BQ73&gt;0,data!BQ73,"")</f>
        <v>x</v>
      </c>
      <c r="G312" s="205" t="str">
        <f>IF(data!BR73&gt;0,data!BR73,"")</f>
        <v>x</v>
      </c>
      <c r="H312" s="205" t="str">
        <f>IF(data!BS73&gt;0,data!BS73,"")</f>
        <v>x</v>
      </c>
      <c r="I312" s="205" t="str">
        <f>IF(data!BT73&gt;0,data!BT73,"")</f>
        <v>x</v>
      </c>
    </row>
    <row r="313" spans="1:9" ht="20.100000000000001" customHeight="1">
      <c r="A313" s="23">
        <v>20</v>
      </c>
      <c r="B313" s="48" t="s">
        <v>1183</v>
      </c>
      <c r="C313" s="205" t="str">
        <f>IF(data!BN74&gt;0,data!BN74,"")</f>
        <v>x</v>
      </c>
      <c r="D313" s="205" t="str">
        <f>IF(data!BO74&gt;0,data!BO74,"")</f>
        <v>x</v>
      </c>
      <c r="E313" s="205" t="str">
        <f>IF(data!BP74&gt;0,data!BP74,"")</f>
        <v>x</v>
      </c>
      <c r="F313" s="205" t="str">
        <f>IF(data!BQ74&gt;0,data!BQ74,"")</f>
        <v>x</v>
      </c>
      <c r="G313" s="205" t="str">
        <f>IF(data!BR74&gt;0,data!BR74,"")</f>
        <v>x</v>
      </c>
      <c r="H313" s="205" t="str">
        <f>IF(data!BS74&gt;0,data!BS74,"")</f>
        <v>x</v>
      </c>
      <c r="I313" s="205" t="str">
        <f>IF(data!BT74&gt;0,data!BT74,"")</f>
        <v>x</v>
      </c>
    </row>
    <row r="314" spans="1:9" ht="20.100000000000001" customHeight="1">
      <c r="A314" s="23">
        <v>21</v>
      </c>
      <c r="B314" s="48" t="s">
        <v>1184</v>
      </c>
      <c r="C314" s="205" t="str">
        <f>IF(data!BN75&gt;0,data!BN75,"")</f>
        <v>x</v>
      </c>
      <c r="D314" s="205" t="str">
        <f>IF(data!BO75&gt;0,data!BO75,"")</f>
        <v>x</v>
      </c>
      <c r="E314" s="205" t="str">
        <f>IF(data!BP75&gt;0,data!BP75,"")</f>
        <v>x</v>
      </c>
      <c r="F314" s="205" t="str">
        <f>IF(data!BQ75&gt;0,data!BQ75,"")</f>
        <v>x</v>
      </c>
      <c r="G314" s="205" t="str">
        <f>IF(data!BR75&gt;0,data!BR75,"")</f>
        <v>x</v>
      </c>
      <c r="H314" s="205" t="str">
        <f>IF(data!BS75&gt;0,data!BS75,"")</f>
        <v>x</v>
      </c>
      <c r="I314" s="205" t="str">
        <f>IF(data!BT75&gt;0,data!BT75,"")</f>
        <v>x</v>
      </c>
    </row>
    <row r="315" spans="1:9" ht="20.100000000000001" customHeight="1">
      <c r="A315" s="23" t="s">
        <v>1185</v>
      </c>
      <c r="B315" s="60"/>
      <c r="C315" s="203"/>
      <c r="D315" s="203"/>
      <c r="E315" s="203"/>
      <c r="F315" s="203"/>
      <c r="G315" s="203"/>
      <c r="H315" s="203"/>
      <c r="I315" s="203"/>
    </row>
    <row r="316" spans="1:9" ht="20.100000000000001" customHeight="1">
      <c r="A316" s="23">
        <v>22</v>
      </c>
      <c r="B316" s="14" t="s">
        <v>1186</v>
      </c>
      <c r="C316" s="85">
        <f>data!BN76</f>
        <v>3307</v>
      </c>
      <c r="D316" s="85">
        <f>data!BO76</f>
        <v>549</v>
      </c>
      <c r="E316" s="85">
        <f>data!BP76</f>
        <v>40</v>
      </c>
      <c r="F316" s="85">
        <f>data!BQ76</f>
        <v>0</v>
      </c>
      <c r="G316" s="85">
        <f>data!BR76</f>
        <v>1991</v>
      </c>
      <c r="H316" s="85">
        <f>data!BS76</f>
        <v>0</v>
      </c>
      <c r="I316" s="85">
        <f>data!BT76</f>
        <v>0</v>
      </c>
    </row>
    <row r="317" spans="1:9" ht="20.100000000000001" customHeight="1">
      <c r="A317" s="23">
        <v>23</v>
      </c>
      <c r="B317" s="14" t="s">
        <v>1187</v>
      </c>
      <c r="C317" s="205" t="str">
        <f>IF(data!BN77&gt;0,data!BN77,"")</f>
        <v>x</v>
      </c>
      <c r="D317" s="205" t="str">
        <f>IF(data!BO77&gt;0,data!BO77,"")</f>
        <v>x</v>
      </c>
      <c r="E317" s="205" t="str">
        <f>IF(data!BP77&gt;0,data!BP77,"")</f>
        <v>x</v>
      </c>
      <c r="F317" s="205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>
      <c r="A318" s="23">
        <v>24</v>
      </c>
      <c r="B318" s="14" t="s">
        <v>1188</v>
      </c>
      <c r="C318" s="205" t="str">
        <f>IF(data!BN78&gt;0,data!BN78,"")</f>
        <v>x</v>
      </c>
      <c r="D318" s="205" t="str">
        <f>IF(data!BO78&gt;0,data!BO78,"")</f>
        <v>x</v>
      </c>
      <c r="E318" s="205" t="str">
        <f>IF(data!BP78&gt;0,data!BP78,"")</f>
        <v>x</v>
      </c>
      <c r="F318" s="205" t="str">
        <f>IF(data!BQ78&gt;0,data!BQ78,"")</f>
        <v>x</v>
      </c>
      <c r="G318" s="205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>
      <c r="A319" s="23">
        <v>25</v>
      </c>
      <c r="B319" s="14" t="s">
        <v>1189</v>
      </c>
      <c r="C319" s="205" t="str">
        <f>IF(data!BN79&gt;0,data!BN79,"")</f>
        <v>x</v>
      </c>
      <c r="D319" s="205" t="str">
        <f>IF(data!BO79&gt;0,data!BO79,"")</f>
        <v>x</v>
      </c>
      <c r="E319" s="205" t="str">
        <f>IF(data!BP79&gt;0,data!BP79,"")</f>
        <v>x</v>
      </c>
      <c r="F319" s="205" t="str">
        <f>IF(data!BQ79&gt;0,data!BQ79,"")</f>
        <v>x</v>
      </c>
      <c r="G319" s="205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>
      <c r="A320" s="23">
        <v>26</v>
      </c>
      <c r="B320" s="14" t="s">
        <v>252</v>
      </c>
      <c r="C320" s="208" t="str">
        <f>IF(data!BN80&gt;0,data!BN80,"")</f>
        <v>x</v>
      </c>
      <c r="D320" s="208" t="str">
        <f>IF(data!BO80&gt;0,data!BO80,"")</f>
        <v>x</v>
      </c>
      <c r="E320" s="208" t="str">
        <f>IF(data!BP80&gt;0,data!BP80,"")</f>
        <v>x</v>
      </c>
      <c r="F320" s="208" t="str">
        <f>IF(data!BQ80&gt;0,data!BQ80,"")</f>
        <v>x</v>
      </c>
      <c r="G320" s="208" t="str">
        <f>IF(data!BR80&gt;0,data!BR80,"")</f>
        <v>x</v>
      </c>
      <c r="H320" s="208" t="str">
        <f>IF(data!BS80&gt;0,data!BS80,"")</f>
        <v>x</v>
      </c>
      <c r="I320" s="208" t="str">
        <f>IF(data!BT80&gt;0,data!BT80,"")</f>
        <v>x</v>
      </c>
    </row>
    <row r="321" spans="1:9" ht="20.100000000000001" customHeight="1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>
      <c r="A324" s="79" t="str">
        <f>"HOSPITAL NAME: "&amp;data!C84</f>
        <v>HOSPITAL NAME: Pacific County Public Healthcare Services District No. 3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>
      <c r="A328" s="23">
        <v>3</v>
      </c>
      <c r="B328" s="14" t="s">
        <v>1179</v>
      </c>
      <c r="C328" s="204"/>
      <c r="D328" s="204"/>
      <c r="E328" s="204"/>
      <c r="F328" s="204"/>
      <c r="G328" s="204"/>
      <c r="H328" s="204"/>
      <c r="I328" s="204"/>
    </row>
    <row r="329" spans="1:9" ht="20.100000000000001" customHeight="1">
      <c r="A329" s="23">
        <v>4</v>
      </c>
      <c r="B329" s="14" t="s">
        <v>233</v>
      </c>
      <c r="C329" s="204"/>
      <c r="D329" s="204"/>
      <c r="E329" s="204"/>
      <c r="F329" s="204"/>
      <c r="G329" s="204"/>
      <c r="H329" s="204"/>
      <c r="I329" s="204"/>
    </row>
    <row r="330" spans="1:9" ht="20.100000000000001" customHeight="1">
      <c r="A330" s="23">
        <v>5</v>
      </c>
      <c r="B330" s="14" t="s">
        <v>234</v>
      </c>
      <c r="C330" s="26">
        <f>data!BU60</f>
        <v>0</v>
      </c>
      <c r="D330" s="26">
        <f>data!BV60</f>
        <v>0.1</v>
      </c>
      <c r="E330" s="26">
        <f>data!BW60</f>
        <v>0</v>
      </c>
      <c r="F330" s="26">
        <f>data!BX60</f>
        <v>0</v>
      </c>
      <c r="G330" s="26">
        <f>data!BY60</f>
        <v>2</v>
      </c>
      <c r="H330" s="26">
        <f>data!BZ60</f>
        <v>0</v>
      </c>
      <c r="I330" s="26">
        <f>data!CA60</f>
        <v>0</v>
      </c>
    </row>
    <row r="331" spans="1:9" ht="20.100000000000001" customHeight="1">
      <c r="A331" s="23">
        <v>6</v>
      </c>
      <c r="B331" s="14" t="s">
        <v>235</v>
      </c>
      <c r="C331" s="86">
        <f>data!BU61</f>
        <v>0</v>
      </c>
      <c r="D331" s="86">
        <f>data!BV61</f>
        <v>27145</v>
      </c>
      <c r="E331" s="86">
        <f>data!BW61</f>
        <v>0</v>
      </c>
      <c r="F331" s="86">
        <f>data!BX61</f>
        <v>0</v>
      </c>
      <c r="G331" s="86">
        <f>data!BY61</f>
        <v>235730</v>
      </c>
      <c r="H331" s="86">
        <f>data!BZ61</f>
        <v>0</v>
      </c>
      <c r="I331" s="86">
        <f>data!CA61</f>
        <v>0</v>
      </c>
    </row>
    <row r="332" spans="1:9" ht="20.100000000000001" customHeight="1">
      <c r="A332" s="23">
        <v>7</v>
      </c>
      <c r="B332" s="14" t="s">
        <v>3</v>
      </c>
      <c r="C332" s="86">
        <f>data!BU62</f>
        <v>0</v>
      </c>
      <c r="D332" s="86">
        <f>data!BV62</f>
        <v>7355</v>
      </c>
      <c r="E332" s="86">
        <f>data!BW62</f>
        <v>0</v>
      </c>
      <c r="F332" s="86">
        <f>data!BX62</f>
        <v>0</v>
      </c>
      <c r="G332" s="86">
        <f>data!BY62</f>
        <v>63872</v>
      </c>
      <c r="H332" s="86">
        <f>data!BZ62</f>
        <v>0</v>
      </c>
      <c r="I332" s="86">
        <f>data!CA62</f>
        <v>0</v>
      </c>
    </row>
    <row r="333" spans="1:9" ht="20.100000000000001" customHeight="1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>
      <c r="A334" s="23">
        <v>9</v>
      </c>
      <c r="B334" s="14" t="s">
        <v>237</v>
      </c>
      <c r="C334" s="86">
        <f>data!BU64</f>
        <v>0</v>
      </c>
      <c r="D334" s="86">
        <f>data!BV64</f>
        <v>503</v>
      </c>
      <c r="E334" s="86">
        <f>data!BW64</f>
        <v>0</v>
      </c>
      <c r="F334" s="86">
        <f>data!BX64</f>
        <v>0</v>
      </c>
      <c r="G334" s="86">
        <f>data!BY64</f>
        <v>0</v>
      </c>
      <c r="H334" s="86">
        <f>data!BZ64</f>
        <v>0</v>
      </c>
      <c r="I334" s="86">
        <f>data!CA64</f>
        <v>0</v>
      </c>
    </row>
    <row r="335" spans="1:9" ht="20.100000000000001" customHeight="1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>
      <c r="A336" s="23">
        <v>11</v>
      </c>
      <c r="B336" s="14" t="s">
        <v>445</v>
      </c>
      <c r="C336" s="86">
        <f>data!BU66</f>
        <v>0</v>
      </c>
      <c r="D336" s="86">
        <f>data!BV66</f>
        <v>19383</v>
      </c>
      <c r="E336" s="86">
        <f>data!BW66</f>
        <v>0</v>
      </c>
      <c r="F336" s="86">
        <f>data!BX66</f>
        <v>0</v>
      </c>
      <c r="G336" s="86">
        <f>data!BY66</f>
        <v>18903</v>
      </c>
      <c r="H336" s="86">
        <f>data!BZ66</f>
        <v>0</v>
      </c>
      <c r="I336" s="86">
        <f>data!CA66</f>
        <v>0</v>
      </c>
    </row>
    <row r="337" spans="1:9" ht="20.100000000000001" customHeight="1">
      <c r="A337" s="23">
        <v>12</v>
      </c>
      <c r="B337" s="14" t="s">
        <v>6</v>
      </c>
      <c r="C337" s="86">
        <f>data!BU67</f>
        <v>0</v>
      </c>
      <c r="D337" s="86">
        <f>data!BV67</f>
        <v>63667</v>
      </c>
      <c r="E337" s="86">
        <f>data!BW67</f>
        <v>0</v>
      </c>
      <c r="F337" s="86">
        <f>data!BX67</f>
        <v>0</v>
      </c>
      <c r="G337" s="86">
        <f>data!BY67</f>
        <v>5316</v>
      </c>
      <c r="H337" s="86">
        <f>data!BZ67</f>
        <v>0</v>
      </c>
      <c r="I337" s="86">
        <f>data!CA67</f>
        <v>0</v>
      </c>
    </row>
    <row r="338" spans="1:9" ht="20.100000000000001" customHeight="1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>
      <c r="A339" s="23">
        <v>14</v>
      </c>
      <c r="B339" s="14" t="s">
        <v>241</v>
      </c>
      <c r="C339" s="86">
        <f>data!BU69</f>
        <v>0</v>
      </c>
      <c r="D339" s="86">
        <f>data!BV69</f>
        <v>73</v>
      </c>
      <c r="E339" s="86">
        <f>data!BW69</f>
        <v>0</v>
      </c>
      <c r="F339" s="86">
        <f>data!BX69</f>
        <v>0</v>
      </c>
      <c r="G339" s="86">
        <f>data!BY69</f>
        <v>106</v>
      </c>
      <c r="H339" s="86">
        <f>data!BZ69</f>
        <v>0</v>
      </c>
      <c r="I339" s="86">
        <f>data!CA69</f>
        <v>0</v>
      </c>
    </row>
    <row r="340" spans="1:9" ht="20.100000000000001" customHeight="1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>
      <c r="A341" s="23">
        <v>16</v>
      </c>
      <c r="B341" s="48" t="s">
        <v>1180</v>
      </c>
      <c r="C341" s="14">
        <f>data!BU71</f>
        <v>0</v>
      </c>
      <c r="D341" s="14">
        <f>data!BV71</f>
        <v>118126</v>
      </c>
      <c r="E341" s="14">
        <f>data!BW71</f>
        <v>0</v>
      </c>
      <c r="F341" s="14">
        <f>data!BX71</f>
        <v>0</v>
      </c>
      <c r="G341" s="14">
        <f>data!BY71</f>
        <v>323927</v>
      </c>
      <c r="H341" s="14">
        <f>data!BZ71</f>
        <v>0</v>
      </c>
      <c r="I341" s="14">
        <f>data!CA71</f>
        <v>0</v>
      </c>
    </row>
    <row r="342" spans="1:9" ht="20.100000000000001" customHeight="1">
      <c r="A342" s="23">
        <v>17</v>
      </c>
      <c r="B342" s="14" t="s">
        <v>244</v>
      </c>
      <c r="C342" s="203"/>
      <c r="D342" s="203"/>
      <c r="E342" s="203"/>
      <c r="F342" s="203"/>
      <c r="G342" s="203"/>
      <c r="H342" s="203"/>
      <c r="I342" s="203"/>
    </row>
    <row r="343" spans="1:9" ht="20.100000000000001" customHeight="1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>
      <c r="A344" s="23">
        <v>19</v>
      </c>
      <c r="B344" s="48" t="s">
        <v>1182</v>
      </c>
      <c r="C344" s="205" t="str">
        <f>IF(data!BU73&gt;0,data!BU73,"")</f>
        <v>x</v>
      </c>
      <c r="D344" s="205" t="str">
        <f>IF(data!BV73&gt;0,data!BV73,"")</f>
        <v>x</v>
      </c>
      <c r="E344" s="205" t="str">
        <f>IF(data!BW73&gt;0,data!BW73,"")</f>
        <v>x</v>
      </c>
      <c r="F344" s="205" t="str">
        <f>IF(data!BX73&gt;0,data!BX73,"")</f>
        <v>x</v>
      </c>
      <c r="G344" s="205" t="str">
        <f>IF(data!BY73&gt;0,data!BY73,"")</f>
        <v>x</v>
      </c>
      <c r="H344" s="205" t="str">
        <f>IF(data!BZ73&gt;0,data!BZ73,"")</f>
        <v>x</v>
      </c>
      <c r="I344" s="205" t="str">
        <f>IF(data!CA73&gt;0,data!CA73,"")</f>
        <v>x</v>
      </c>
    </row>
    <row r="345" spans="1:9" ht="20.100000000000001" customHeight="1">
      <c r="A345" s="23">
        <v>20</v>
      </c>
      <c r="B345" s="48" t="s">
        <v>1183</v>
      </c>
      <c r="C345" s="205" t="str">
        <f>IF(data!BU74&gt;0,data!BU74,"")</f>
        <v>x</v>
      </c>
      <c r="D345" s="205" t="str">
        <f>IF(data!BV74&gt;0,data!BV74,"")</f>
        <v>x</v>
      </c>
      <c r="E345" s="205" t="str">
        <f>IF(data!BW74&gt;0,data!BW74,"")</f>
        <v>x</v>
      </c>
      <c r="F345" s="205" t="str">
        <f>IF(data!BX74&gt;0,data!BX74,"")</f>
        <v>x</v>
      </c>
      <c r="G345" s="205" t="str">
        <f>IF(data!BY74&gt;0,data!BY74,"")</f>
        <v>x</v>
      </c>
      <c r="H345" s="205" t="str">
        <f>IF(data!BZ74&gt;0,data!BZ74,"")</f>
        <v>x</v>
      </c>
      <c r="I345" s="205" t="str">
        <f>IF(data!CA74&gt;0,data!CA74,"")</f>
        <v>x</v>
      </c>
    </row>
    <row r="346" spans="1:9" ht="20.100000000000001" customHeight="1">
      <c r="A346" s="23">
        <v>21</v>
      </c>
      <c r="B346" s="48" t="s">
        <v>1184</v>
      </c>
      <c r="C346" s="205" t="str">
        <f>IF(data!BU75&gt;0,data!BU75,"")</f>
        <v>x</v>
      </c>
      <c r="D346" s="205" t="str">
        <f>IF(data!BV75&gt;0,data!BV75,"")</f>
        <v>x</v>
      </c>
      <c r="E346" s="205" t="str">
        <f>IF(data!BW75&gt;0,data!BW75,"")</f>
        <v>x</v>
      </c>
      <c r="F346" s="205" t="str">
        <f>IF(data!BX75&gt;0,data!BX75,"")</f>
        <v>x</v>
      </c>
      <c r="G346" s="205" t="str">
        <f>IF(data!BY75&gt;0,data!BY75,"")</f>
        <v>x</v>
      </c>
      <c r="H346" s="205" t="str">
        <f>IF(data!BZ75&gt;0,data!BZ75,"")</f>
        <v>x</v>
      </c>
      <c r="I346" s="205" t="str">
        <f>IF(data!CA75&gt;0,data!CA75,"")</f>
        <v>x</v>
      </c>
    </row>
    <row r="347" spans="1:9" ht="20.100000000000001" customHeight="1">
      <c r="A347" s="23" t="s">
        <v>1185</v>
      </c>
      <c r="B347" s="60"/>
      <c r="C347" s="203"/>
      <c r="D347" s="203"/>
      <c r="E347" s="203"/>
      <c r="F347" s="203"/>
      <c r="G347" s="203"/>
      <c r="H347" s="203"/>
      <c r="I347" s="203"/>
    </row>
    <row r="348" spans="1:9" ht="20.100000000000001" customHeight="1">
      <c r="A348" s="23">
        <v>22</v>
      </c>
      <c r="B348" s="14" t="s">
        <v>1186</v>
      </c>
      <c r="C348" s="85">
        <f>data!BU76</f>
        <v>0</v>
      </c>
      <c r="D348" s="85">
        <f>data!BV76</f>
        <v>2036</v>
      </c>
      <c r="E348" s="85">
        <f>data!BW76</f>
        <v>0</v>
      </c>
      <c r="F348" s="85">
        <f>data!BX76</f>
        <v>0</v>
      </c>
      <c r="G348" s="85">
        <f>data!BY76</f>
        <v>170</v>
      </c>
      <c r="H348" s="85">
        <f>data!BZ76</f>
        <v>0</v>
      </c>
      <c r="I348" s="85">
        <f>data!CA76</f>
        <v>0</v>
      </c>
    </row>
    <row r="349" spans="1:9" ht="20.100000000000001" customHeight="1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>
      <c r="A350" s="23">
        <v>24</v>
      </c>
      <c r="B350" s="14" t="s">
        <v>1188</v>
      </c>
      <c r="C350" s="85">
        <f>data!BU78</f>
        <v>0</v>
      </c>
      <c r="D350" s="85">
        <f>data!BV78</f>
        <v>2036</v>
      </c>
      <c r="E350" s="85">
        <f>data!BW78</f>
        <v>0</v>
      </c>
      <c r="F350" s="85">
        <f>data!BX78</f>
        <v>0</v>
      </c>
      <c r="G350" s="85">
        <f>data!BY78</f>
        <v>170</v>
      </c>
      <c r="H350" s="85">
        <f>data!BZ78</f>
        <v>0</v>
      </c>
      <c r="I350" s="85">
        <f>data!CA78</f>
        <v>0</v>
      </c>
    </row>
    <row r="351" spans="1:9" ht="20.100000000000001" customHeight="1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>
      <c r="A352" s="23">
        <v>26</v>
      </c>
      <c r="B352" s="14" t="s">
        <v>252</v>
      </c>
      <c r="C352" s="208" t="str">
        <f>IF(data!BU80&gt;0,data!BU80,"")</f>
        <v/>
      </c>
      <c r="D352" s="208" t="str">
        <f>IF(data!BV80&gt;0,data!BV80,"")</f>
        <v/>
      </c>
      <c r="E352" s="208" t="str">
        <f>IF(data!BW80&gt;0,data!BW80,"")</f>
        <v/>
      </c>
      <c r="F352" s="208" t="str">
        <f>IF(data!BX80&gt;0,data!BX80,"")</f>
        <v/>
      </c>
      <c r="G352" s="208" t="str">
        <f>IF(data!BY80&gt;0,data!BY80,"")</f>
        <v/>
      </c>
      <c r="H352" s="208" t="str">
        <f>IF(data!BZ80&gt;0,data!BZ80,"")</f>
        <v/>
      </c>
      <c r="I352" s="208" t="str">
        <f>IF(data!CA80&gt;0,data!CA80,"")</f>
        <v/>
      </c>
    </row>
    <row r="353" spans="1:9" ht="20.100000000000001" customHeight="1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>
      <c r="A356" s="79" t="str">
        <f>"HOSPITAL NAME: "&amp;data!C84</f>
        <v>HOSPITAL NAME: Pacific County Public Healthcare Services District No. 3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>
      <c r="A360" s="23">
        <v>3</v>
      </c>
      <c r="B360" s="14" t="s">
        <v>1179</v>
      </c>
      <c r="C360" s="204"/>
      <c r="D360" s="204"/>
      <c r="E360" s="204"/>
      <c r="F360" s="204"/>
      <c r="G360" s="204"/>
      <c r="H360" s="204"/>
      <c r="I360" s="204"/>
    </row>
    <row r="361" spans="1:9" ht="20.100000000000001" customHeight="1">
      <c r="A361" s="23">
        <v>4</v>
      </c>
      <c r="B361" s="14" t="s">
        <v>233</v>
      </c>
      <c r="C361" s="204"/>
      <c r="D361" s="204"/>
      <c r="E361" s="204"/>
      <c r="F361" s="204"/>
      <c r="G361" s="204"/>
      <c r="H361" s="204"/>
      <c r="I361" s="204"/>
    </row>
    <row r="362" spans="1:9" ht="20.100000000000001" customHeight="1">
      <c r="A362" s="23">
        <v>5</v>
      </c>
      <c r="B362" s="14" t="s">
        <v>234</v>
      </c>
      <c r="C362" s="26">
        <f>data!CB60</f>
        <v>2.0699999999999998</v>
      </c>
      <c r="D362" s="26">
        <f>data!CC60</f>
        <v>0.2</v>
      </c>
      <c r="E362" s="209"/>
      <c r="F362" s="203"/>
      <c r="G362" s="203"/>
      <c r="H362" s="203"/>
      <c r="I362" s="87">
        <f>data!CE60</f>
        <v>147.39999999999998</v>
      </c>
    </row>
    <row r="363" spans="1:9" ht="20.100000000000001" customHeight="1">
      <c r="A363" s="23">
        <v>6</v>
      </c>
      <c r="B363" s="14" t="s">
        <v>235</v>
      </c>
      <c r="C363" s="86">
        <f>data!CB61</f>
        <v>212268</v>
      </c>
      <c r="D363" s="86">
        <f>data!CC61</f>
        <v>18992</v>
      </c>
      <c r="E363" s="210"/>
      <c r="F363" s="211"/>
      <c r="G363" s="211"/>
      <c r="H363" s="211"/>
      <c r="I363" s="86">
        <f>data!CE61</f>
        <v>11783350</v>
      </c>
    </row>
    <row r="364" spans="1:9" ht="20.100000000000001" customHeight="1">
      <c r="A364" s="23">
        <v>7</v>
      </c>
      <c r="B364" s="14" t="s">
        <v>3</v>
      </c>
      <c r="C364" s="86">
        <f>data!CB62</f>
        <v>57515</v>
      </c>
      <c r="D364" s="86">
        <f>data!CC62</f>
        <v>5146</v>
      </c>
      <c r="E364" s="210"/>
      <c r="F364" s="211"/>
      <c r="G364" s="211"/>
      <c r="H364" s="211"/>
      <c r="I364" s="86">
        <f>data!CE62</f>
        <v>3192738</v>
      </c>
    </row>
    <row r="365" spans="1:9" ht="20.100000000000001" customHeight="1">
      <c r="A365" s="23">
        <v>8</v>
      </c>
      <c r="B365" s="14" t="s">
        <v>236</v>
      </c>
      <c r="C365" s="86">
        <f>data!CB63</f>
        <v>10640</v>
      </c>
      <c r="D365" s="86">
        <f>data!CC63</f>
        <v>0</v>
      </c>
      <c r="E365" s="210"/>
      <c r="F365" s="211"/>
      <c r="G365" s="211"/>
      <c r="H365" s="211"/>
      <c r="I365" s="86">
        <f>data!CE63</f>
        <v>2144128</v>
      </c>
    </row>
    <row r="366" spans="1:9" ht="20.100000000000001" customHeight="1">
      <c r="A366" s="23">
        <v>9</v>
      </c>
      <c r="B366" s="14" t="s">
        <v>237</v>
      </c>
      <c r="C366" s="86">
        <f>data!CB64</f>
        <v>3868</v>
      </c>
      <c r="D366" s="86">
        <f>data!CC64</f>
        <v>0</v>
      </c>
      <c r="E366" s="210"/>
      <c r="F366" s="211"/>
      <c r="G366" s="211"/>
      <c r="H366" s="211"/>
      <c r="I366" s="86">
        <f>data!CE64</f>
        <v>2811453</v>
      </c>
    </row>
    <row r="367" spans="1:9" ht="20.100000000000001" customHeight="1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0"/>
      <c r="F367" s="211"/>
      <c r="G367" s="211"/>
      <c r="H367" s="211"/>
      <c r="I367" s="86">
        <f>data!CE65</f>
        <v>405793</v>
      </c>
    </row>
    <row r="368" spans="1:9" ht="20.100000000000001" customHeight="1">
      <c r="A368" s="23">
        <v>11</v>
      </c>
      <c r="B368" s="14" t="s">
        <v>445</v>
      </c>
      <c r="C368" s="86">
        <f>data!CB66</f>
        <v>17763</v>
      </c>
      <c r="D368" s="86">
        <f>data!CC66</f>
        <v>0</v>
      </c>
      <c r="E368" s="210"/>
      <c r="F368" s="211"/>
      <c r="G368" s="211"/>
      <c r="H368" s="211"/>
      <c r="I368" s="86">
        <f>data!CE66</f>
        <v>3262460</v>
      </c>
    </row>
    <row r="369" spans="1:9" ht="20.100000000000001" customHeight="1">
      <c r="A369" s="23">
        <v>12</v>
      </c>
      <c r="B369" s="14" t="s">
        <v>6</v>
      </c>
      <c r="C369" s="86">
        <f>data!CB67</f>
        <v>5285</v>
      </c>
      <c r="D369" s="86">
        <f>data!CC67</f>
        <v>0</v>
      </c>
      <c r="E369" s="210"/>
      <c r="F369" s="211"/>
      <c r="G369" s="211"/>
      <c r="H369" s="211"/>
      <c r="I369" s="86">
        <f>data!CE67</f>
        <v>1698047</v>
      </c>
    </row>
    <row r="370" spans="1:9" ht="20.100000000000001" customHeight="1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0"/>
      <c r="F370" s="211"/>
      <c r="G370" s="211"/>
      <c r="H370" s="211"/>
      <c r="I370" s="86">
        <f>data!CE68</f>
        <v>157743</v>
      </c>
    </row>
    <row r="371" spans="1:9" ht="20.100000000000001" customHeight="1">
      <c r="A371" s="23">
        <v>14</v>
      </c>
      <c r="B371" s="14" t="s">
        <v>241</v>
      </c>
      <c r="C371" s="86">
        <f>data!CB69</f>
        <v>11106</v>
      </c>
      <c r="D371" s="86">
        <f>data!CC69</f>
        <v>4771</v>
      </c>
      <c r="E371" s="86">
        <f>data!CD69</f>
        <v>679483</v>
      </c>
      <c r="F371" s="211"/>
      <c r="G371" s="211"/>
      <c r="H371" s="211"/>
      <c r="I371" s="86">
        <f>data!CE69</f>
        <v>1618952</v>
      </c>
    </row>
    <row r="372" spans="1:9" ht="20.100000000000001" customHeight="1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16">
        <f>data!CD70</f>
        <v>1150296</v>
      </c>
      <c r="F372" s="212"/>
      <c r="G372" s="212"/>
      <c r="H372" s="212"/>
      <c r="I372" s="14">
        <f>-data!CE70</f>
        <v>-1150296</v>
      </c>
    </row>
    <row r="373" spans="1:9" ht="20.100000000000001" customHeight="1">
      <c r="A373" s="23">
        <v>16</v>
      </c>
      <c r="B373" s="48" t="s">
        <v>1180</v>
      </c>
      <c r="C373" s="86">
        <f>data!CB71</f>
        <v>318445</v>
      </c>
      <c r="D373" s="86">
        <f>data!CC71</f>
        <v>28909</v>
      </c>
      <c r="E373" s="86">
        <f>data!CD71</f>
        <v>-470813</v>
      </c>
      <c r="F373" s="211"/>
      <c r="G373" s="211"/>
      <c r="H373" s="211"/>
      <c r="I373" s="14">
        <f>data!CE71</f>
        <v>25924368</v>
      </c>
    </row>
    <row r="374" spans="1:9" ht="20.100000000000001" customHeight="1">
      <c r="A374" s="23">
        <v>17</v>
      </c>
      <c r="B374" s="14" t="s">
        <v>244</v>
      </c>
      <c r="C374" s="211"/>
      <c r="D374" s="211"/>
      <c r="E374" s="211"/>
      <c r="F374" s="211"/>
      <c r="G374" s="211"/>
      <c r="H374" s="211"/>
      <c r="I374" s="14">
        <f>-data!CE72</f>
        <v>-1949816</v>
      </c>
    </row>
    <row r="375" spans="1:9" ht="20.100000000000001" customHeight="1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>
      <c r="A376" s="23">
        <v>19</v>
      </c>
      <c r="B376" s="48" t="s">
        <v>1182</v>
      </c>
      <c r="C376" s="205" t="str">
        <f>IF(data!CB73&gt;0,data!CB73,"")</f>
        <v>x</v>
      </c>
      <c r="D376" s="205" t="str">
        <f>IF(data!CC73&gt;0,data!CC73,"")</f>
        <v>x</v>
      </c>
      <c r="E376" s="206"/>
      <c r="F376" s="203"/>
      <c r="G376" s="203"/>
      <c r="H376" s="203"/>
      <c r="I376" s="85">
        <f>data!CE73</f>
        <v>7755069</v>
      </c>
    </row>
    <row r="377" spans="1:9" ht="20.100000000000001" customHeight="1">
      <c r="A377" s="23">
        <v>20</v>
      </c>
      <c r="B377" s="48" t="s">
        <v>1183</v>
      </c>
      <c r="C377" s="205" t="str">
        <f>IF(data!CB74&gt;0,data!CB74,"")</f>
        <v>x</v>
      </c>
      <c r="D377" s="205" t="str">
        <f>IF(data!CC74&gt;0,data!CC74,"")</f>
        <v>x</v>
      </c>
      <c r="E377" s="206"/>
      <c r="F377" s="203"/>
      <c r="G377" s="203"/>
      <c r="H377" s="203"/>
      <c r="I377" s="85">
        <f>data!CE74</f>
        <v>40811669</v>
      </c>
    </row>
    <row r="378" spans="1:9" ht="20.100000000000001" customHeight="1">
      <c r="A378" s="23">
        <v>21</v>
      </c>
      <c r="B378" s="48" t="s">
        <v>1184</v>
      </c>
      <c r="C378" s="205" t="str">
        <f>IF(data!CB75&gt;0,data!CB75,"")</f>
        <v>x</v>
      </c>
      <c r="D378" s="205" t="str">
        <f>IF(data!CC75&gt;0,data!CC75,"")</f>
        <v>x</v>
      </c>
      <c r="E378" s="206"/>
      <c r="F378" s="203"/>
      <c r="G378" s="203"/>
      <c r="H378" s="203"/>
      <c r="I378" s="85">
        <f>data!CE75</f>
        <v>48566738</v>
      </c>
    </row>
    <row r="379" spans="1:9" ht="20.100000000000001" customHeight="1">
      <c r="A379" s="23" t="s">
        <v>1185</v>
      </c>
      <c r="B379" s="60"/>
      <c r="C379" s="203"/>
      <c r="D379" s="203"/>
      <c r="E379" s="203"/>
      <c r="F379" s="203"/>
      <c r="G379" s="203"/>
      <c r="H379" s="203"/>
      <c r="I379" s="203"/>
    </row>
    <row r="380" spans="1:9" ht="20.100000000000001" customHeight="1">
      <c r="A380" s="23">
        <v>22</v>
      </c>
      <c r="B380" s="14" t="s">
        <v>1186</v>
      </c>
      <c r="C380" s="85">
        <f>data!CB76</f>
        <v>169</v>
      </c>
      <c r="D380" s="85">
        <f>data!CC76</f>
        <v>0</v>
      </c>
      <c r="E380" s="206"/>
      <c r="F380" s="203"/>
      <c r="G380" s="203"/>
      <c r="H380" s="203"/>
      <c r="I380" s="14">
        <f>data!CE76</f>
        <v>54302</v>
      </c>
    </row>
    <row r="381" spans="1:9" ht="20.100000000000001" customHeight="1">
      <c r="A381" s="23">
        <v>23</v>
      </c>
      <c r="B381" s="14" t="s">
        <v>1187</v>
      </c>
      <c r="C381" s="14" t="str">
        <f>IF(data!CB77&gt;0,data!CB77,"")</f>
        <v/>
      </c>
      <c r="D381" s="205" t="str">
        <f>IF(data!CC77&gt;0,data!CC77,"")</f>
        <v>x</v>
      </c>
      <c r="E381" s="206"/>
      <c r="F381" s="203"/>
      <c r="G381" s="203"/>
      <c r="H381" s="203"/>
      <c r="I381" s="14">
        <f>data!CE77</f>
        <v>4178</v>
      </c>
    </row>
    <row r="382" spans="1:9" ht="20.100000000000001" customHeight="1">
      <c r="A382" s="23">
        <v>24</v>
      </c>
      <c r="B382" s="14" t="s">
        <v>1188</v>
      </c>
      <c r="C382" s="14">
        <f>IF(data!CB78&gt;0,data!CB78,"")</f>
        <v>169</v>
      </c>
      <c r="D382" s="205" t="str">
        <f>IF(data!CC78&gt;0,data!CC78,"")</f>
        <v>x</v>
      </c>
      <c r="E382" s="206"/>
      <c r="F382" s="203"/>
      <c r="G382" s="203"/>
      <c r="H382" s="203"/>
      <c r="I382" s="14">
        <f>data!CE78</f>
        <v>37309</v>
      </c>
    </row>
    <row r="383" spans="1:9" ht="20.100000000000001" customHeight="1">
      <c r="A383" s="23">
        <v>25</v>
      </c>
      <c r="B383" s="14" t="s">
        <v>1189</v>
      </c>
      <c r="C383" s="14" t="str">
        <f>IF(data!CB79&gt;0,data!CB79,"")</f>
        <v/>
      </c>
      <c r="D383" s="205" t="str">
        <f>IF(data!CC79&gt;0,data!CC79,"")</f>
        <v>x</v>
      </c>
      <c r="E383" s="206"/>
      <c r="F383" s="203"/>
      <c r="G383" s="203"/>
      <c r="H383" s="203"/>
      <c r="I383" s="14">
        <f>data!CE79</f>
        <v>73804.000000000015</v>
      </c>
    </row>
    <row r="384" spans="1:9" ht="20.100000000000001" customHeight="1">
      <c r="A384" s="23">
        <v>26</v>
      </c>
      <c r="B384" s="14" t="s">
        <v>252</v>
      </c>
      <c r="C384" s="205" t="str">
        <f>IF(data!CB80&gt;0,data!CB80,"")</f>
        <v/>
      </c>
      <c r="D384" s="205" t="str">
        <f>IF(data!CC80&gt;0,data!CC80,"")</f>
        <v>x</v>
      </c>
      <c r="E384" s="209"/>
      <c r="F384" s="203"/>
      <c r="G384" s="203"/>
      <c r="H384" s="203"/>
      <c r="I384" s="84">
        <f>data!CE80</f>
        <v>32.449999999999996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Ocean Beach Hospital Year End Report</dc:title>
  <dc:subject>2018 Ocean Beach Hospital Year End Report</dc:subject>
  <dc:creator>Washington State Dept of Health - HSQA - Community Health Systems</dc:creator>
  <cp:keywords>hospital financial reports</cp:keywords>
  <cp:lastModifiedBy>Huyck, Randall  (DOH)</cp:lastModifiedBy>
  <cp:lastPrinted>2019-03-28T18:51:31Z</cp:lastPrinted>
  <dcterms:created xsi:type="dcterms:W3CDTF">1999-06-02T22:01:56Z</dcterms:created>
  <dcterms:modified xsi:type="dcterms:W3CDTF">2019-03-29T18:01:23Z</dcterms:modified>
</cp:coreProperties>
</file>