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17256" windowHeight="5928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A493" i="1" l="1"/>
  <c r="F493" i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C615" i="10"/>
  <c r="F550" i="10"/>
  <c r="E550" i="10"/>
  <c r="F546" i="10"/>
  <c r="E546" i="10"/>
  <c r="H545" i="10"/>
  <c r="F545" i="10"/>
  <c r="E545" i="10"/>
  <c r="F544" i="10"/>
  <c r="E544" i="10"/>
  <c r="H540" i="10"/>
  <c r="F540" i="10"/>
  <c r="E540" i="10"/>
  <c r="H539" i="10"/>
  <c r="F539" i="10"/>
  <c r="E539" i="10"/>
  <c r="H538" i="10"/>
  <c r="F538" i="10"/>
  <c r="E538" i="10"/>
  <c r="H537" i="10"/>
  <c r="F537" i="10"/>
  <c r="E537" i="10"/>
  <c r="H536" i="10"/>
  <c r="F536" i="10"/>
  <c r="E536" i="10"/>
  <c r="H535" i="10"/>
  <c r="F535" i="10"/>
  <c r="E535" i="10"/>
  <c r="H534" i="10"/>
  <c r="F534" i="10"/>
  <c r="E534" i="10"/>
  <c r="H533" i="10"/>
  <c r="F533" i="10"/>
  <c r="E533" i="10"/>
  <c r="H532" i="10"/>
  <c r="F532" i="10"/>
  <c r="E532" i="10"/>
  <c r="H531" i="10"/>
  <c r="F531" i="10"/>
  <c r="E531" i="10"/>
  <c r="H530" i="10"/>
  <c r="F530" i="10"/>
  <c r="E530" i="10"/>
  <c r="F529" i="10"/>
  <c r="E529" i="10"/>
  <c r="H528" i="10"/>
  <c r="F528" i="10"/>
  <c r="E528" i="10"/>
  <c r="H527" i="10"/>
  <c r="F527" i="10"/>
  <c r="E527" i="10"/>
  <c r="F526" i="10"/>
  <c r="E526" i="10"/>
  <c r="H525" i="10"/>
  <c r="F525" i="10"/>
  <c r="E525" i="10"/>
  <c r="F524" i="10"/>
  <c r="E524" i="10"/>
  <c r="H523" i="10"/>
  <c r="F523" i="10"/>
  <c r="E523" i="10"/>
  <c r="F522" i="10"/>
  <c r="E522" i="10"/>
  <c r="F521" i="10"/>
  <c r="H520" i="10"/>
  <c r="F520" i="10"/>
  <c r="E520" i="10"/>
  <c r="H519" i="10"/>
  <c r="F519" i="10"/>
  <c r="E519" i="10"/>
  <c r="F518" i="10"/>
  <c r="E518" i="10"/>
  <c r="H517" i="10"/>
  <c r="F517" i="10"/>
  <c r="E517" i="10"/>
  <c r="H516" i="10"/>
  <c r="F516" i="10"/>
  <c r="E516" i="10"/>
  <c r="H515" i="10"/>
  <c r="F515" i="10"/>
  <c r="E515" i="10"/>
  <c r="F514" i="10"/>
  <c r="E514" i="10"/>
  <c r="H513" i="10"/>
  <c r="F513" i="10"/>
  <c r="F512" i="10"/>
  <c r="F511" i="10"/>
  <c r="E511" i="10"/>
  <c r="H510" i="10"/>
  <c r="F510" i="10"/>
  <c r="E510" i="10"/>
  <c r="F509" i="10"/>
  <c r="E509" i="10"/>
  <c r="H508" i="10"/>
  <c r="F508" i="10"/>
  <c r="E508" i="10"/>
  <c r="H507" i="10"/>
  <c r="F507" i="10"/>
  <c r="E507" i="10"/>
  <c r="H506" i="10"/>
  <c r="F506" i="10"/>
  <c r="E506" i="10"/>
  <c r="F505" i="10"/>
  <c r="E505" i="10"/>
  <c r="H504" i="10"/>
  <c r="F504" i="10"/>
  <c r="E504" i="10"/>
  <c r="H503" i="10"/>
  <c r="F503" i="10"/>
  <c r="E503" i="10"/>
  <c r="H502" i="10"/>
  <c r="F502" i="10"/>
  <c r="E502" i="10"/>
  <c r="H501" i="10"/>
  <c r="F501" i="10"/>
  <c r="E501" i="10"/>
  <c r="H500" i="10"/>
  <c r="F500" i="10"/>
  <c r="E500" i="10"/>
  <c r="H499" i="10"/>
  <c r="F499" i="10"/>
  <c r="E499" i="10"/>
  <c r="F498" i="10"/>
  <c r="E498" i="10"/>
  <c r="H497" i="10"/>
  <c r="F497" i="10"/>
  <c r="E497" i="10"/>
  <c r="F496" i="10"/>
  <c r="E496" i="10"/>
  <c r="G493" i="10"/>
  <c r="E493" i="10"/>
  <c r="C493" i="10"/>
  <c r="A493" i="10"/>
  <c r="B478" i="10"/>
  <c r="C475" i="10"/>
  <c r="B475" i="10"/>
  <c r="B474" i="10"/>
  <c r="C473" i="10"/>
  <c r="B473" i="10"/>
  <c r="B472" i="10"/>
  <c r="B471" i="10"/>
  <c r="B470" i="10"/>
  <c r="C469" i="10"/>
  <c r="B469" i="10"/>
  <c r="B468" i="10"/>
  <c r="C464" i="10"/>
  <c r="B464" i="10"/>
  <c r="B463" i="10"/>
  <c r="C459" i="10"/>
  <c r="B459" i="10"/>
  <c r="B458" i="10"/>
  <c r="B455" i="10"/>
  <c r="B454" i="10"/>
  <c r="B453" i="10"/>
  <c r="C448" i="10"/>
  <c r="C447" i="10"/>
  <c r="C446" i="10"/>
  <c r="C445" i="10"/>
  <c r="B445" i="10"/>
  <c r="C444" i="10"/>
  <c r="B441" i="10"/>
  <c r="C439" i="10"/>
  <c r="B439" i="10"/>
  <c r="D438" i="10"/>
  <c r="C438" i="10"/>
  <c r="B438" i="10"/>
  <c r="B440" i="10" s="1"/>
  <c r="B437" i="10"/>
  <c r="B436" i="10"/>
  <c r="B435" i="10"/>
  <c r="B434" i="10"/>
  <c r="D433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C417" i="10"/>
  <c r="B417" i="10"/>
  <c r="D415" i="10"/>
  <c r="B415" i="10"/>
  <c r="C414" i="10"/>
  <c r="B414" i="10"/>
  <c r="A412" i="10"/>
  <c r="D390" i="10"/>
  <c r="D372" i="10"/>
  <c r="D367" i="10"/>
  <c r="D361" i="10"/>
  <c r="D368" i="10" s="1"/>
  <c r="D373" i="10" s="1"/>
  <c r="D391" i="10" s="1"/>
  <c r="D393" i="10" s="1"/>
  <c r="D396" i="10" s="1"/>
  <c r="D329" i="10"/>
  <c r="D328" i="10"/>
  <c r="D330" i="10" s="1"/>
  <c r="D319" i="10"/>
  <c r="D314" i="10"/>
  <c r="D339" i="10" s="1"/>
  <c r="C482" i="10" s="1"/>
  <c r="D290" i="10"/>
  <c r="D283" i="10"/>
  <c r="D275" i="10"/>
  <c r="B476" i="10" s="1"/>
  <c r="D265" i="10"/>
  <c r="D260" i="10"/>
  <c r="D240" i="10"/>
  <c r="B447" i="10" s="1"/>
  <c r="D236" i="10"/>
  <c r="D229" i="10"/>
  <c r="D221" i="10"/>
  <c r="B444" i="10" s="1"/>
  <c r="D217" i="10"/>
  <c r="C217" i="10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E202" i="10"/>
  <c r="C474" i="10" s="1"/>
  <c r="E201" i="10"/>
  <c r="E200" i="10"/>
  <c r="E199" i="10"/>
  <c r="C472" i="10" s="1"/>
  <c r="E198" i="10"/>
  <c r="E197" i="10"/>
  <c r="C470" i="10" s="1"/>
  <c r="E196" i="10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E142" i="10"/>
  <c r="D464" i="10" s="1"/>
  <c r="D465" i="10" s="1"/>
  <c r="E141" i="10"/>
  <c r="D463" i="10" s="1"/>
  <c r="E140" i="10"/>
  <c r="E139" i="10"/>
  <c r="C415" i="10" s="1"/>
  <c r="E138" i="10"/>
  <c r="E127" i="10"/>
  <c r="CE80" i="10"/>
  <c r="L612" i="10" s="1"/>
  <c r="CF79" i="10"/>
  <c r="CE79" i="10"/>
  <c r="J612" i="10" s="1"/>
  <c r="CE78" i="10"/>
  <c r="I612" i="10" s="1"/>
  <c r="CE77" i="10"/>
  <c r="CF77" i="10" s="1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E64" i="10"/>
  <c r="CE63" i="10"/>
  <c r="C429" i="10" s="1"/>
  <c r="CE61" i="10"/>
  <c r="CE60" i="10"/>
  <c r="H612" i="10" s="1"/>
  <c r="B53" i="10"/>
  <c r="CE51" i="10"/>
  <c r="B49" i="10"/>
  <c r="BZ48" i="10"/>
  <c r="BZ62" i="10" s="1"/>
  <c r="BU48" i="10"/>
  <c r="BU62" i="10" s="1"/>
  <c r="BO48" i="10"/>
  <c r="BO62" i="10" s="1"/>
  <c r="BJ48" i="10"/>
  <c r="BJ62" i="10" s="1"/>
  <c r="BE48" i="10"/>
  <c r="BE62" i="10" s="1"/>
  <c r="AY48" i="10"/>
  <c r="AY62" i="10" s="1"/>
  <c r="AT48" i="10"/>
  <c r="AT62" i="10" s="1"/>
  <c r="AO48" i="10"/>
  <c r="AO62" i="10" s="1"/>
  <c r="AI48" i="10"/>
  <c r="AI62" i="10" s="1"/>
  <c r="AD48" i="10"/>
  <c r="AD62" i="10" s="1"/>
  <c r="Z48" i="10"/>
  <c r="Z62" i="10" s="1"/>
  <c r="U48" i="10"/>
  <c r="U62" i="10" s="1"/>
  <c r="Q48" i="10"/>
  <c r="Q62" i="10" s="1"/>
  <c r="M48" i="10"/>
  <c r="M62" i="10" s="1"/>
  <c r="I48" i="10"/>
  <c r="I62" i="10" s="1"/>
  <c r="E48" i="10"/>
  <c r="E62" i="10" s="1"/>
  <c r="CE47" i="10"/>
  <c r="AT71" i="10" l="1"/>
  <c r="BQ52" i="10"/>
  <c r="BQ67" i="10" s="1"/>
  <c r="Z71" i="10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CB48" i="10"/>
  <c r="CB62" i="10" s="1"/>
  <c r="CB71" i="10" s="1"/>
  <c r="BT48" i="10"/>
  <c r="BT62" i="10" s="1"/>
  <c r="BL48" i="10"/>
  <c r="BL62" i="10" s="1"/>
  <c r="BD48" i="10"/>
  <c r="BD62" i="10" s="1"/>
  <c r="AV48" i="10"/>
  <c r="AV62" i="10" s="1"/>
  <c r="AV71" i="10" s="1"/>
  <c r="AN48" i="10"/>
  <c r="AN62" i="10" s="1"/>
  <c r="AF48" i="10"/>
  <c r="AF62" i="10" s="1"/>
  <c r="X48" i="10"/>
  <c r="X62" i="10" s="1"/>
  <c r="C427" i="10"/>
  <c r="F48" i="10"/>
  <c r="F62" i="10" s="1"/>
  <c r="AE48" i="10"/>
  <c r="AE62" i="10" s="1"/>
  <c r="BA48" i="10"/>
  <c r="BA62" i="10" s="1"/>
  <c r="G48" i="10"/>
  <c r="G62" i="10" s="1"/>
  <c r="O48" i="10"/>
  <c r="O62" i="10" s="1"/>
  <c r="W48" i="10"/>
  <c r="W62" i="10" s="1"/>
  <c r="AG48" i="10"/>
  <c r="AG62" i="10" s="1"/>
  <c r="AQ48" i="10"/>
  <c r="AQ62" i="10" s="1"/>
  <c r="BB48" i="10"/>
  <c r="BB62" i="10" s="1"/>
  <c r="BM48" i="10"/>
  <c r="BM62" i="10" s="1"/>
  <c r="BW48" i="10"/>
  <c r="BW62" i="10" s="1"/>
  <c r="V48" i="10"/>
  <c r="V62" i="10" s="1"/>
  <c r="AP48" i="10"/>
  <c r="AP62" i="10" s="1"/>
  <c r="BV48" i="10"/>
  <c r="BV62" i="10" s="1"/>
  <c r="H48" i="10"/>
  <c r="H62" i="10" s="1"/>
  <c r="P48" i="10"/>
  <c r="P62" i="10" s="1"/>
  <c r="Y48" i="10"/>
  <c r="Y62" i="10" s="1"/>
  <c r="AH48" i="10"/>
  <c r="AH62" i="10" s="1"/>
  <c r="AS48" i="10"/>
  <c r="AS62" i="10" s="1"/>
  <c r="BC48" i="10"/>
  <c r="BC62" i="10" s="1"/>
  <c r="BN48" i="10"/>
  <c r="BN62" i="10" s="1"/>
  <c r="BY48" i="10"/>
  <c r="BY62" i="10" s="1"/>
  <c r="CE75" i="10"/>
  <c r="J48" i="10"/>
  <c r="J62" i="10" s="1"/>
  <c r="R48" i="10"/>
  <c r="R62" i="10" s="1"/>
  <c r="AA48" i="10"/>
  <c r="AA62" i="10" s="1"/>
  <c r="AK48" i="10"/>
  <c r="AK62" i="10" s="1"/>
  <c r="AU48" i="10"/>
  <c r="AU62" i="10" s="1"/>
  <c r="BF48" i="10"/>
  <c r="BF62" i="10" s="1"/>
  <c r="BQ48" i="10"/>
  <c r="BQ62" i="10" s="1"/>
  <c r="BQ71" i="10" s="1"/>
  <c r="CA48" i="10"/>
  <c r="CA62" i="10" s="1"/>
  <c r="B446" i="10"/>
  <c r="D242" i="10"/>
  <c r="B448" i="10" s="1"/>
  <c r="K48" i="10"/>
  <c r="K62" i="10" s="1"/>
  <c r="AB48" i="10"/>
  <c r="AB62" i="10" s="1"/>
  <c r="BG48" i="10"/>
  <c r="BG62" i="10" s="1"/>
  <c r="CC48" i="10"/>
  <c r="CC62" i="10" s="1"/>
  <c r="C430" i="10"/>
  <c r="F612" i="10"/>
  <c r="C48" i="10"/>
  <c r="S48" i="10"/>
  <c r="S62" i="10" s="1"/>
  <c r="AL48" i="10"/>
  <c r="AL62" i="10" s="1"/>
  <c r="AW48" i="10"/>
  <c r="AW62" i="10" s="1"/>
  <c r="BR48" i="10"/>
  <c r="BR62" i="10" s="1"/>
  <c r="BR71" i="10" s="1"/>
  <c r="D48" i="10"/>
  <c r="D62" i="10" s="1"/>
  <c r="L48" i="10"/>
  <c r="L62" i="10" s="1"/>
  <c r="T48" i="10"/>
  <c r="T62" i="10" s="1"/>
  <c r="AC48" i="10"/>
  <c r="AC62" i="10" s="1"/>
  <c r="AM48" i="10"/>
  <c r="AM62" i="10" s="1"/>
  <c r="AX48" i="10"/>
  <c r="AX62" i="10" s="1"/>
  <c r="BI48" i="10"/>
  <c r="BI62" i="10" s="1"/>
  <c r="BS48" i="10"/>
  <c r="BS62" i="10" s="1"/>
  <c r="E204" i="10"/>
  <c r="C476" i="10" s="1"/>
  <c r="C471" i="10"/>
  <c r="N48" i="10"/>
  <c r="N62" i="10" s="1"/>
  <c r="BK48" i="10"/>
  <c r="BK62" i="10" s="1"/>
  <c r="BX52" i="10"/>
  <c r="BX67" i="10" s="1"/>
  <c r="BP52" i="10"/>
  <c r="BP67" i="10" s="1"/>
  <c r="AR52" i="10"/>
  <c r="AR67" i="10" s="1"/>
  <c r="AJ52" i="10"/>
  <c r="AJ67" i="10" s="1"/>
  <c r="L52" i="10"/>
  <c r="L67" i="10" s="1"/>
  <c r="D612" i="10"/>
  <c r="BF52" i="10"/>
  <c r="BF67" i="10" s="1"/>
  <c r="AX52" i="10"/>
  <c r="AX67" i="10" s="1"/>
  <c r="Z52" i="10"/>
  <c r="Z67" i="10" s="1"/>
  <c r="R52" i="10"/>
  <c r="R67" i="10" s="1"/>
  <c r="CF76" i="10"/>
  <c r="CB52" i="10"/>
  <c r="CB67" i="10" s="1"/>
  <c r="BT52" i="10"/>
  <c r="BT67" i="10" s="1"/>
  <c r="BD52" i="10"/>
  <c r="BD67" i="10" s="1"/>
  <c r="AV52" i="10"/>
  <c r="AV67" i="10" s="1"/>
  <c r="AN52" i="10"/>
  <c r="AN67" i="10" s="1"/>
  <c r="BZ52" i="10"/>
  <c r="BZ67" i="10" s="1"/>
  <c r="BZ71" i="10" s="1"/>
  <c r="BR52" i="10"/>
  <c r="BR67" i="10" s="1"/>
  <c r="BJ52" i="10"/>
  <c r="BJ67" i="10" s="1"/>
  <c r="BJ71" i="10" s="1"/>
  <c r="AT52" i="10"/>
  <c r="AT67" i="10" s="1"/>
  <c r="AL52" i="10"/>
  <c r="AL67" i="10" s="1"/>
  <c r="AD52" i="10"/>
  <c r="AD67" i="10" s="1"/>
  <c r="AD71" i="10" s="1"/>
  <c r="N52" i="10"/>
  <c r="N67" i="10" s="1"/>
  <c r="F52" i="10"/>
  <c r="F67" i="10" s="1"/>
  <c r="D277" i="10"/>
  <c r="D292" i="10" s="1"/>
  <c r="D341" i="10" s="1"/>
  <c r="C481" i="10" s="1"/>
  <c r="B465" i="10"/>
  <c r="G612" i="10"/>
  <c r="C695" i="10" l="1"/>
  <c r="C523" i="10"/>
  <c r="G523" i="10" s="1"/>
  <c r="C617" i="10"/>
  <c r="C555" i="10"/>
  <c r="C646" i="10"/>
  <c r="C571" i="10"/>
  <c r="C62" i="10"/>
  <c r="CE48" i="10"/>
  <c r="BH71" i="10"/>
  <c r="BE52" i="10"/>
  <c r="BE67" i="10" s="1"/>
  <c r="BE71" i="10" s="1"/>
  <c r="AO52" i="10"/>
  <c r="AO67" i="10" s="1"/>
  <c r="AO71" i="10" s="1"/>
  <c r="AM52" i="10"/>
  <c r="AM67" i="10" s="1"/>
  <c r="BS52" i="10"/>
  <c r="BS67" i="10" s="1"/>
  <c r="BS71" i="10" s="1"/>
  <c r="W52" i="10"/>
  <c r="W67" i="10" s="1"/>
  <c r="I52" i="10"/>
  <c r="I67" i="10" s="1"/>
  <c r="I71" i="10" s="1"/>
  <c r="AI52" i="10"/>
  <c r="AI67" i="10" s="1"/>
  <c r="AI71" i="10" s="1"/>
  <c r="H52" i="10"/>
  <c r="H67" i="10" s="1"/>
  <c r="H71" i="10" s="1"/>
  <c r="BK52" i="10"/>
  <c r="BK67" i="10" s="1"/>
  <c r="AE52" i="10"/>
  <c r="AE67" i="10" s="1"/>
  <c r="Q52" i="10"/>
  <c r="Q67" i="10" s="1"/>
  <c r="Q71" i="10" s="1"/>
  <c r="BO52" i="10"/>
  <c r="BO67" i="10" s="1"/>
  <c r="BO71" i="10" s="1"/>
  <c r="AY52" i="10"/>
  <c r="AY67" i="10" s="1"/>
  <c r="AY71" i="10" s="1"/>
  <c r="U52" i="10"/>
  <c r="U67" i="10" s="1"/>
  <c r="U71" i="10" s="1"/>
  <c r="CC52" i="10"/>
  <c r="CC67" i="10" s="1"/>
  <c r="BM52" i="10"/>
  <c r="BM67" i="10" s="1"/>
  <c r="AW52" i="10"/>
  <c r="AW67" i="10" s="1"/>
  <c r="AG52" i="10"/>
  <c r="AG67" i="10" s="1"/>
  <c r="S52" i="10"/>
  <c r="S67" i="10" s="1"/>
  <c r="S71" i="10" s="1"/>
  <c r="G52" i="10"/>
  <c r="G67" i="10" s="1"/>
  <c r="CA52" i="10"/>
  <c r="CA67" i="10" s="1"/>
  <c r="AU52" i="10"/>
  <c r="AU67" i="10" s="1"/>
  <c r="E52" i="10"/>
  <c r="E67" i="10" s="1"/>
  <c r="E71" i="10" s="1"/>
  <c r="BY52" i="10"/>
  <c r="BY67" i="10" s="1"/>
  <c r="BI52" i="10"/>
  <c r="BI67" i="10" s="1"/>
  <c r="AS52" i="10"/>
  <c r="AS67" i="10" s="1"/>
  <c r="AC52" i="10"/>
  <c r="AC67" i="10" s="1"/>
  <c r="P52" i="10"/>
  <c r="P67" i="10" s="1"/>
  <c r="P71" i="10" s="1"/>
  <c r="D52" i="10"/>
  <c r="D67" i="10" s="1"/>
  <c r="BU52" i="10"/>
  <c r="BU67" i="10" s="1"/>
  <c r="BU71" i="10" s="1"/>
  <c r="Y52" i="10"/>
  <c r="Y67" i="10" s="1"/>
  <c r="BC52" i="10"/>
  <c r="BC67" i="10" s="1"/>
  <c r="BC71" i="10" s="1"/>
  <c r="X52" i="10"/>
  <c r="X67" i="10" s="1"/>
  <c r="BW52" i="10"/>
  <c r="BW67" i="10" s="1"/>
  <c r="BG52" i="10"/>
  <c r="BG67" i="10" s="1"/>
  <c r="AQ52" i="10"/>
  <c r="AQ67" i="10" s="1"/>
  <c r="AQ71" i="10" s="1"/>
  <c r="AA52" i="10"/>
  <c r="AA67" i="10" s="1"/>
  <c r="O52" i="10"/>
  <c r="O67" i="10" s="1"/>
  <c r="C52" i="10"/>
  <c r="M52" i="10"/>
  <c r="M67" i="10" s="1"/>
  <c r="M71" i="10" s="1"/>
  <c r="K52" i="10"/>
  <c r="K67" i="10" s="1"/>
  <c r="BN52" i="10"/>
  <c r="BN67" i="10" s="1"/>
  <c r="BN71" i="10" s="1"/>
  <c r="AZ52" i="10"/>
  <c r="AZ67" i="10" s="1"/>
  <c r="BA52" i="10"/>
  <c r="BA67" i="10" s="1"/>
  <c r="BA71" i="10" s="1"/>
  <c r="L71" i="10"/>
  <c r="J71" i="10"/>
  <c r="BM71" i="10"/>
  <c r="AE71" i="10"/>
  <c r="BX71" i="10"/>
  <c r="AA71" i="10"/>
  <c r="C713" i="10"/>
  <c r="C541" i="10"/>
  <c r="V52" i="10"/>
  <c r="V67" i="10" s="1"/>
  <c r="AF52" i="10"/>
  <c r="AF67" i="10" s="1"/>
  <c r="AF71" i="10" s="1"/>
  <c r="J52" i="10"/>
  <c r="J67" i="10" s="1"/>
  <c r="BV52" i="10"/>
  <c r="BV67" i="10" s="1"/>
  <c r="BH52" i="10"/>
  <c r="BH67" i="10" s="1"/>
  <c r="AK52" i="10"/>
  <c r="AK67" i="10" s="1"/>
  <c r="AK71" i="10" s="1"/>
  <c r="D71" i="10"/>
  <c r="CA71" i="10"/>
  <c r="K612" i="10"/>
  <c r="C465" i="10"/>
  <c r="F71" i="10"/>
  <c r="BT71" i="10"/>
  <c r="C623" i="10"/>
  <c r="C562" i="10"/>
  <c r="C622" i="10"/>
  <c r="C573" i="10"/>
  <c r="C691" i="10"/>
  <c r="C519" i="10"/>
  <c r="G519" i="10" s="1"/>
  <c r="BY71" i="10"/>
  <c r="BI71" i="10"/>
  <c r="AW71" i="10"/>
  <c r="BG71" i="10"/>
  <c r="BF71" i="10"/>
  <c r="AP71" i="10"/>
  <c r="AG71" i="10"/>
  <c r="X71" i="10"/>
  <c r="AJ71" i="10"/>
  <c r="CC71" i="10"/>
  <c r="AH52" i="10"/>
  <c r="AH67" i="10" s="1"/>
  <c r="T52" i="10"/>
  <c r="T67" i="10" s="1"/>
  <c r="BK71" i="10"/>
  <c r="AX71" i="10"/>
  <c r="AL71" i="10"/>
  <c r="AU71" i="10"/>
  <c r="V71" i="10"/>
  <c r="W71" i="10"/>
  <c r="AR71" i="10"/>
  <c r="C626" i="10"/>
  <c r="C563" i="10"/>
  <c r="BV71" i="10"/>
  <c r="BB52" i="10"/>
  <c r="BB67" i="10" s="1"/>
  <c r="BB71" i="10" s="1"/>
  <c r="BL52" i="10"/>
  <c r="BL67" i="10" s="1"/>
  <c r="BL71" i="10" s="1"/>
  <c r="AP52" i="10"/>
  <c r="AP67" i="10" s="1"/>
  <c r="AB52" i="10"/>
  <c r="AB67" i="10" s="1"/>
  <c r="AB71" i="10" s="1"/>
  <c r="N71" i="10"/>
  <c r="AM71" i="10"/>
  <c r="K71" i="10"/>
  <c r="AS71" i="10"/>
  <c r="O71" i="10"/>
  <c r="AN71" i="10"/>
  <c r="AZ71" i="10"/>
  <c r="AH71" i="10"/>
  <c r="C711" i="10"/>
  <c r="C539" i="10"/>
  <c r="G539" i="10" s="1"/>
  <c r="AC71" i="10"/>
  <c r="G71" i="10"/>
  <c r="T71" i="10"/>
  <c r="R71" i="10"/>
  <c r="Y71" i="10"/>
  <c r="BW71" i="10"/>
  <c r="BD71" i="10"/>
  <c r="BP71" i="10"/>
  <c r="C693" i="10" l="1"/>
  <c r="C521" i="10"/>
  <c r="C673" i="10"/>
  <c r="C501" i="10"/>
  <c r="G501" i="10" s="1"/>
  <c r="C633" i="10"/>
  <c r="C548" i="10"/>
  <c r="C637" i="10"/>
  <c r="C557" i="10"/>
  <c r="C697" i="10"/>
  <c r="C525" i="10"/>
  <c r="G525" i="10" s="1"/>
  <c r="C632" i="10"/>
  <c r="C547" i="10"/>
  <c r="C708" i="10"/>
  <c r="C536" i="10"/>
  <c r="G536" i="10" s="1"/>
  <c r="C681" i="10"/>
  <c r="C509" i="10"/>
  <c r="C684" i="10"/>
  <c r="C512" i="10"/>
  <c r="C630" i="10"/>
  <c r="C546" i="10"/>
  <c r="C639" i="10"/>
  <c r="C564" i="10"/>
  <c r="C702" i="10"/>
  <c r="C530" i="10"/>
  <c r="G530" i="10" s="1"/>
  <c r="C559" i="10"/>
  <c r="C619" i="10"/>
  <c r="C551" i="10"/>
  <c r="C629" i="10"/>
  <c r="C638" i="10"/>
  <c r="C558" i="10"/>
  <c r="C694" i="10"/>
  <c r="C522" i="10"/>
  <c r="C676" i="10"/>
  <c r="C504" i="10"/>
  <c r="G504" i="10" s="1"/>
  <c r="C712" i="10"/>
  <c r="C540" i="10"/>
  <c r="G540" i="10" s="1"/>
  <c r="C574" i="10"/>
  <c r="C620" i="10"/>
  <c r="C542" i="10"/>
  <c r="C631" i="10"/>
  <c r="C647" i="10"/>
  <c r="C572" i="10"/>
  <c r="C675" i="10"/>
  <c r="C503" i="10"/>
  <c r="G503" i="10" s="1"/>
  <c r="C641" i="10"/>
  <c r="C566" i="10"/>
  <c r="C686" i="10"/>
  <c r="C514" i="10"/>
  <c r="C674" i="10"/>
  <c r="C502" i="10"/>
  <c r="G502" i="10" s="1"/>
  <c r="CE62" i="10"/>
  <c r="C710" i="10"/>
  <c r="C538" i="10"/>
  <c r="G538" i="10" s="1"/>
  <c r="C687" i="10"/>
  <c r="C515" i="10"/>
  <c r="G515" i="10" s="1"/>
  <c r="C636" i="10"/>
  <c r="C553" i="10"/>
  <c r="C67" i="10"/>
  <c r="CE67" i="10" s="1"/>
  <c r="C433" i="10" s="1"/>
  <c r="CE52" i="10"/>
  <c r="C549" i="10"/>
  <c r="C624" i="10"/>
  <c r="C642" i="10"/>
  <c r="C567" i="10"/>
  <c r="C701" i="10"/>
  <c r="C529" i="10"/>
  <c r="C634" i="10"/>
  <c r="C554" i="10"/>
  <c r="C669" i="10"/>
  <c r="C497" i="10"/>
  <c r="G497" i="10" s="1"/>
  <c r="C677" i="10"/>
  <c r="C505" i="10"/>
  <c r="C625" i="10"/>
  <c r="C544" i="10"/>
  <c r="C699" i="10"/>
  <c r="C527" i="10"/>
  <c r="G527" i="10" s="1"/>
  <c r="C692" i="10"/>
  <c r="C520" i="10"/>
  <c r="G520" i="10" s="1"/>
  <c r="C704" i="10"/>
  <c r="C532" i="10"/>
  <c r="G532" i="10" s="1"/>
  <c r="C703" i="10"/>
  <c r="C531" i="10"/>
  <c r="G531" i="10" s="1"/>
  <c r="C640" i="10"/>
  <c r="C565" i="10"/>
  <c r="C560" i="10"/>
  <c r="C627" i="10"/>
  <c r="C679" i="10"/>
  <c r="C507" i="10"/>
  <c r="G507" i="10" s="1"/>
  <c r="C709" i="10"/>
  <c r="C537" i="10"/>
  <c r="G537" i="10" s="1"/>
  <c r="C671" i="10"/>
  <c r="C499" i="10"/>
  <c r="G499" i="10" s="1"/>
  <c r="C644" i="10"/>
  <c r="C569" i="10"/>
  <c r="C682" i="10"/>
  <c r="C510" i="10"/>
  <c r="G510" i="10" s="1"/>
  <c r="C643" i="10"/>
  <c r="C568" i="10"/>
  <c r="C689" i="10"/>
  <c r="C517" i="10"/>
  <c r="G517" i="10" s="1"/>
  <c r="C628" i="10"/>
  <c r="C545" i="10"/>
  <c r="G545" i="10" s="1"/>
  <c r="C543" i="10"/>
  <c r="C616" i="10"/>
  <c r="C683" i="10"/>
  <c r="C511" i="10"/>
  <c r="C705" i="10"/>
  <c r="C533" i="10"/>
  <c r="G533" i="10" s="1"/>
  <c r="C635" i="10"/>
  <c r="C556" i="10"/>
  <c r="C706" i="10"/>
  <c r="C534" i="10"/>
  <c r="G534" i="10" s="1"/>
  <c r="C645" i="10"/>
  <c r="C570" i="10"/>
  <c r="C690" i="10"/>
  <c r="C518" i="10"/>
  <c r="C698" i="10"/>
  <c r="C526" i="10"/>
  <c r="C707" i="10"/>
  <c r="C535" i="10"/>
  <c r="G535" i="10" s="1"/>
  <c r="C685" i="10"/>
  <c r="C513" i="10"/>
  <c r="G513" i="10" s="1"/>
  <c r="C680" i="10"/>
  <c r="C508" i="10"/>
  <c r="G508" i="10" s="1"/>
  <c r="C688" i="10"/>
  <c r="C516" i="10"/>
  <c r="G516" i="10" s="1"/>
  <c r="C696" i="10"/>
  <c r="C524" i="10"/>
  <c r="C614" i="10"/>
  <c r="C550" i="10"/>
  <c r="C672" i="10"/>
  <c r="C500" i="10"/>
  <c r="G500" i="10" s="1"/>
  <c r="C678" i="10"/>
  <c r="C506" i="10"/>
  <c r="G506" i="10" s="1"/>
  <c r="C561" i="10"/>
  <c r="C621" i="10"/>
  <c r="C618" i="10"/>
  <c r="C552" i="10"/>
  <c r="C670" i="10"/>
  <c r="C498" i="10"/>
  <c r="C700" i="10"/>
  <c r="C528" i="10"/>
  <c r="G528" i="10" s="1"/>
  <c r="G505" i="10" l="1"/>
  <c r="H505" i="10" s="1"/>
  <c r="G514" i="10"/>
  <c r="H514" i="10" s="1"/>
  <c r="G522" i="10"/>
  <c r="H522" i="10" s="1"/>
  <c r="G509" i="10"/>
  <c r="H509" i="10" s="1"/>
  <c r="G526" i="10"/>
  <c r="H526" i="10" s="1"/>
  <c r="H498" i="10"/>
  <c r="G498" i="10"/>
  <c r="G518" i="10"/>
  <c r="H518" i="10" s="1"/>
  <c r="C428" i="10"/>
  <c r="C441" i="10" s="1"/>
  <c r="CE71" i="10"/>
  <c r="C716" i="10" s="1"/>
  <c r="H546" i="10"/>
  <c r="G546" i="10"/>
  <c r="G550" i="10"/>
  <c r="H550" i="10" s="1"/>
  <c r="C71" i="10"/>
  <c r="C648" i="10"/>
  <c r="M716" i="10" s="1"/>
  <c r="D615" i="10"/>
  <c r="G511" i="10"/>
  <c r="H511" i="10" s="1"/>
  <c r="H544" i="10"/>
  <c r="G544" i="10"/>
  <c r="G529" i="10"/>
  <c r="H529" i="10" s="1"/>
  <c r="G512" i="10"/>
  <c r="H512" i="10"/>
  <c r="H521" i="10"/>
  <c r="G521" i="10"/>
  <c r="H524" i="10"/>
  <c r="G524" i="10"/>
  <c r="C668" i="10" l="1"/>
  <c r="C715" i="10" s="1"/>
  <c r="C496" i="10"/>
  <c r="D710" i="10"/>
  <c r="D702" i="10"/>
  <c r="D694" i="10"/>
  <c r="D686" i="10"/>
  <c r="D678" i="10"/>
  <c r="D670" i="10"/>
  <c r="D647" i="10"/>
  <c r="D646" i="10"/>
  <c r="D645" i="10"/>
  <c r="D716" i="10"/>
  <c r="D707" i="10"/>
  <c r="D699" i="10"/>
  <c r="D691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712" i="10"/>
  <c r="D704" i="10"/>
  <c r="D696" i="10"/>
  <c r="D688" i="10"/>
  <c r="D680" i="10"/>
  <c r="D672" i="10"/>
  <c r="D709" i="10"/>
  <c r="D701" i="10"/>
  <c r="D693" i="10"/>
  <c r="D685" i="10"/>
  <c r="D677" i="10"/>
  <c r="D669" i="10"/>
  <c r="D706" i="10"/>
  <c r="D698" i="10"/>
  <c r="D690" i="10"/>
  <c r="D682" i="10"/>
  <c r="D674" i="10"/>
  <c r="D711" i="10"/>
  <c r="D703" i="10"/>
  <c r="D695" i="10"/>
  <c r="D687" i="10"/>
  <c r="D679" i="10"/>
  <c r="D671" i="10"/>
  <c r="D708" i="10"/>
  <c r="D700" i="10"/>
  <c r="D692" i="10"/>
  <c r="D684" i="10"/>
  <c r="D676" i="10"/>
  <c r="D668" i="10"/>
  <c r="D713" i="10"/>
  <c r="D705" i="10"/>
  <c r="D697" i="10"/>
  <c r="D689" i="10"/>
  <c r="D681" i="10"/>
  <c r="D673" i="10"/>
  <c r="D628" i="10"/>
  <c r="D622" i="10"/>
  <c r="D618" i="10"/>
  <c r="D634" i="10"/>
  <c r="D632" i="10"/>
  <c r="D629" i="10"/>
  <c r="D626" i="10"/>
  <c r="D621" i="10"/>
  <c r="D617" i="10"/>
  <c r="D624" i="10"/>
  <c r="D630" i="10"/>
  <c r="D620" i="10"/>
  <c r="D616" i="10"/>
  <c r="D633" i="10"/>
  <c r="D627" i="10"/>
  <c r="D631" i="10"/>
  <c r="D623" i="10"/>
  <c r="D619" i="10"/>
  <c r="D625" i="10"/>
  <c r="E612" i="10" l="1"/>
  <c r="D715" i="10"/>
  <c r="E623" i="10"/>
  <c r="G496" i="10"/>
  <c r="H496" i="10" s="1"/>
  <c r="E716" i="10" l="1"/>
  <c r="E707" i="10"/>
  <c r="E699" i="10"/>
  <c r="E691" i="10"/>
  <c r="E683" i="10"/>
  <c r="E675" i="10"/>
  <c r="E644" i="10"/>
  <c r="E643" i="10"/>
  <c r="E642" i="10"/>
  <c r="E641" i="10"/>
  <c r="E640" i="10"/>
  <c r="E639" i="10"/>
  <c r="E638" i="10"/>
  <c r="E712" i="10"/>
  <c r="E704" i="10"/>
  <c r="E696" i="10"/>
  <c r="E688" i="10"/>
  <c r="E680" i="10"/>
  <c r="E672" i="10"/>
  <c r="E709" i="10"/>
  <c r="E701" i="10"/>
  <c r="E693" i="10"/>
  <c r="E685" i="10"/>
  <c r="E677" i="10"/>
  <c r="E669" i="10"/>
  <c r="E706" i="10"/>
  <c r="E698" i="10"/>
  <c r="E690" i="10"/>
  <c r="E682" i="10"/>
  <c r="E674" i="10"/>
  <c r="E711" i="10"/>
  <c r="E703" i="10"/>
  <c r="E695" i="10"/>
  <c r="E687" i="10"/>
  <c r="E679" i="10"/>
  <c r="E671" i="10"/>
  <c r="E708" i="10"/>
  <c r="E700" i="10"/>
  <c r="E692" i="10"/>
  <c r="E684" i="10"/>
  <c r="E676" i="10"/>
  <c r="E668" i="10"/>
  <c r="E713" i="10"/>
  <c r="E705" i="10"/>
  <c r="E697" i="10"/>
  <c r="E689" i="10"/>
  <c r="E681" i="10"/>
  <c r="E673" i="10"/>
  <c r="E710" i="10"/>
  <c r="E702" i="10"/>
  <c r="E694" i="10"/>
  <c r="E686" i="10"/>
  <c r="E678" i="10"/>
  <c r="E670" i="10"/>
  <c r="E647" i="10"/>
  <c r="E646" i="10"/>
  <c r="E645" i="10"/>
  <c r="E634" i="10"/>
  <c r="E632" i="10"/>
  <c r="E629" i="10"/>
  <c r="E626" i="10"/>
  <c r="E636" i="10"/>
  <c r="E624" i="10"/>
  <c r="E630" i="10"/>
  <c r="E633" i="10"/>
  <c r="E627" i="10"/>
  <c r="E635" i="10"/>
  <c r="E631" i="10"/>
  <c r="E625" i="10"/>
  <c r="E637" i="10"/>
  <c r="E628" i="10"/>
  <c r="E715" i="10" l="1"/>
  <c r="F624" i="10"/>
  <c r="F712" i="10" l="1"/>
  <c r="F704" i="10"/>
  <c r="F696" i="10"/>
  <c r="F688" i="10"/>
  <c r="F680" i="10"/>
  <c r="F672" i="10"/>
  <c r="F709" i="10"/>
  <c r="F701" i="10"/>
  <c r="F693" i="10"/>
  <c r="F685" i="10"/>
  <c r="F677" i="10"/>
  <c r="F669" i="10"/>
  <c r="F706" i="10"/>
  <c r="F698" i="10"/>
  <c r="F690" i="10"/>
  <c r="F682" i="10"/>
  <c r="F674" i="10"/>
  <c r="F711" i="10"/>
  <c r="F703" i="10"/>
  <c r="F695" i="10"/>
  <c r="F687" i="10"/>
  <c r="F679" i="10"/>
  <c r="F671" i="10"/>
  <c r="F708" i="10"/>
  <c r="F700" i="10"/>
  <c r="F692" i="10"/>
  <c r="F684" i="10"/>
  <c r="F676" i="10"/>
  <c r="F713" i="10"/>
  <c r="F705" i="10"/>
  <c r="F697" i="10"/>
  <c r="F689" i="10"/>
  <c r="F681" i="10"/>
  <c r="F673" i="10"/>
  <c r="F710" i="10"/>
  <c r="F702" i="10"/>
  <c r="F694" i="10"/>
  <c r="F686" i="10"/>
  <c r="F678" i="10"/>
  <c r="F670" i="10"/>
  <c r="F647" i="10"/>
  <c r="F646" i="10"/>
  <c r="F645" i="10"/>
  <c r="F629" i="10"/>
  <c r="F716" i="10"/>
  <c r="F707" i="10"/>
  <c r="F699" i="10"/>
  <c r="F691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26" i="10"/>
  <c r="F668" i="10"/>
  <c r="F630" i="10"/>
  <c r="F627" i="10"/>
  <c r="F625" i="10"/>
  <c r="F628" i="10"/>
  <c r="F715" i="10" l="1"/>
  <c r="G625" i="10"/>
  <c r="G709" i="10" l="1"/>
  <c r="G701" i="10"/>
  <c r="G693" i="10"/>
  <c r="G685" i="10"/>
  <c r="G677" i="10"/>
  <c r="G669" i="10"/>
  <c r="G706" i="10"/>
  <c r="G698" i="10"/>
  <c r="G690" i="10"/>
  <c r="G682" i="10"/>
  <c r="G674" i="10"/>
  <c r="G711" i="10"/>
  <c r="G703" i="10"/>
  <c r="G695" i="10"/>
  <c r="G687" i="10"/>
  <c r="G679" i="10"/>
  <c r="G671" i="10"/>
  <c r="G708" i="10"/>
  <c r="G700" i="10"/>
  <c r="G692" i="10"/>
  <c r="G684" i="10"/>
  <c r="G676" i="10"/>
  <c r="G668" i="10"/>
  <c r="G713" i="10"/>
  <c r="G705" i="10"/>
  <c r="G697" i="10"/>
  <c r="G689" i="10"/>
  <c r="G681" i="10"/>
  <c r="G673" i="10"/>
  <c r="G710" i="10"/>
  <c r="G702" i="10"/>
  <c r="G694" i="10"/>
  <c r="G686" i="10"/>
  <c r="G678" i="10"/>
  <c r="G670" i="10"/>
  <c r="G647" i="10"/>
  <c r="G646" i="10"/>
  <c r="G645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2" i="10"/>
  <c r="G704" i="10"/>
  <c r="G696" i="10"/>
  <c r="G688" i="10"/>
  <c r="G680" i="10"/>
  <c r="G672" i="10"/>
  <c r="G629" i="10"/>
  <c r="G627" i="10"/>
  <c r="G628" i="10"/>
  <c r="G626" i="10"/>
  <c r="G715" i="10" l="1"/>
  <c r="H628" i="10"/>
  <c r="H706" i="10" l="1"/>
  <c r="H698" i="10"/>
  <c r="H690" i="10"/>
  <c r="H682" i="10"/>
  <c r="H674" i="10"/>
  <c r="H711" i="10"/>
  <c r="H703" i="10"/>
  <c r="H695" i="10"/>
  <c r="H687" i="10"/>
  <c r="H679" i="10"/>
  <c r="H671" i="10"/>
  <c r="H708" i="10"/>
  <c r="H700" i="10"/>
  <c r="H692" i="10"/>
  <c r="H684" i="10"/>
  <c r="H676" i="10"/>
  <c r="H668" i="10"/>
  <c r="H713" i="10"/>
  <c r="H705" i="10"/>
  <c r="H697" i="10"/>
  <c r="H689" i="10"/>
  <c r="H681" i="10"/>
  <c r="H673" i="10"/>
  <c r="H710" i="10"/>
  <c r="H702" i="10"/>
  <c r="H694" i="10"/>
  <c r="H686" i="10"/>
  <c r="H678" i="10"/>
  <c r="H670" i="10"/>
  <c r="H716" i="10"/>
  <c r="H707" i="10"/>
  <c r="H699" i="10"/>
  <c r="H691" i="10"/>
  <c r="H683" i="10"/>
  <c r="H675" i="10"/>
  <c r="H644" i="10"/>
  <c r="H643" i="10"/>
  <c r="H642" i="10"/>
  <c r="H641" i="10"/>
  <c r="H640" i="10"/>
  <c r="H639" i="10"/>
  <c r="H638" i="10"/>
  <c r="H712" i="10"/>
  <c r="H704" i="10"/>
  <c r="H696" i="10"/>
  <c r="H688" i="10"/>
  <c r="H680" i="10"/>
  <c r="H672" i="10"/>
  <c r="H709" i="10"/>
  <c r="H701" i="10"/>
  <c r="H693" i="10"/>
  <c r="H685" i="10"/>
  <c r="H677" i="10"/>
  <c r="H669" i="10"/>
  <c r="H636" i="10"/>
  <c r="H630" i="10"/>
  <c r="H647" i="10"/>
  <c r="H633" i="10"/>
  <c r="H646" i="10"/>
  <c r="H635" i="10"/>
  <c r="H631" i="10"/>
  <c r="H645" i="10"/>
  <c r="H637" i="10"/>
  <c r="H634" i="10"/>
  <c r="H632" i="10"/>
  <c r="H629" i="10"/>
  <c r="H715" i="10" l="1"/>
  <c r="I629" i="10"/>
  <c r="I711" i="10" l="1"/>
  <c r="I703" i="10"/>
  <c r="I695" i="10"/>
  <c r="I687" i="10"/>
  <c r="I679" i="10"/>
  <c r="I671" i="10"/>
  <c r="I708" i="10"/>
  <c r="I700" i="10"/>
  <c r="I692" i="10"/>
  <c r="I684" i="10"/>
  <c r="I676" i="10"/>
  <c r="I668" i="10"/>
  <c r="I713" i="10"/>
  <c r="I705" i="10"/>
  <c r="I697" i="10"/>
  <c r="I689" i="10"/>
  <c r="I681" i="10"/>
  <c r="I673" i="10"/>
  <c r="I710" i="10"/>
  <c r="I702" i="10"/>
  <c r="I694" i="10"/>
  <c r="I686" i="10"/>
  <c r="I678" i="10"/>
  <c r="I670" i="10"/>
  <c r="I647" i="10"/>
  <c r="I646" i="10"/>
  <c r="I645" i="10"/>
  <c r="I716" i="10"/>
  <c r="I707" i="10"/>
  <c r="I699" i="10"/>
  <c r="I691" i="10"/>
  <c r="I683" i="10"/>
  <c r="I675" i="10"/>
  <c r="I712" i="10"/>
  <c r="I704" i="10"/>
  <c r="I696" i="10"/>
  <c r="I688" i="10"/>
  <c r="I680" i="10"/>
  <c r="I672" i="10"/>
  <c r="I709" i="10"/>
  <c r="I701" i="10"/>
  <c r="I693" i="10"/>
  <c r="I685" i="10"/>
  <c r="I677" i="10"/>
  <c r="I669" i="10"/>
  <c r="I706" i="10"/>
  <c r="I698" i="10"/>
  <c r="I690" i="10"/>
  <c r="I682" i="10"/>
  <c r="I674" i="10"/>
  <c r="I642" i="10"/>
  <c r="I636" i="10"/>
  <c r="I630" i="10"/>
  <c r="I641" i="10"/>
  <c r="I640" i="10"/>
  <c r="I633" i="10"/>
  <c r="I639" i="10"/>
  <c r="I635" i="10"/>
  <c r="I631" i="10"/>
  <c r="I638" i="10"/>
  <c r="I637" i="10"/>
  <c r="I644" i="10"/>
  <c r="I634" i="10"/>
  <c r="I632" i="10"/>
  <c r="I643" i="10"/>
  <c r="I715" i="10" l="1"/>
  <c r="J630" i="10"/>
  <c r="J708" i="10" l="1"/>
  <c r="J700" i="10"/>
  <c r="J692" i="10"/>
  <c r="J684" i="10"/>
  <c r="J676" i="10"/>
  <c r="J668" i="10"/>
  <c r="J713" i="10"/>
  <c r="J705" i="10"/>
  <c r="J697" i="10"/>
  <c r="J689" i="10"/>
  <c r="J681" i="10"/>
  <c r="J673" i="10"/>
  <c r="J710" i="10"/>
  <c r="J702" i="10"/>
  <c r="J694" i="10"/>
  <c r="J686" i="10"/>
  <c r="J678" i="10"/>
  <c r="J670" i="10"/>
  <c r="J647" i="10"/>
  <c r="J646" i="10"/>
  <c r="J645" i="10"/>
  <c r="J716" i="10"/>
  <c r="J707" i="10"/>
  <c r="J699" i="10"/>
  <c r="J691" i="10"/>
  <c r="J683" i="10"/>
  <c r="J675" i="10"/>
  <c r="J644" i="10"/>
  <c r="K644" i="10" s="1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2" i="10"/>
  <c r="J704" i="10"/>
  <c r="J696" i="10"/>
  <c r="J688" i="10"/>
  <c r="J680" i="10"/>
  <c r="J672" i="10"/>
  <c r="J709" i="10"/>
  <c r="J701" i="10"/>
  <c r="J693" i="10"/>
  <c r="J685" i="10"/>
  <c r="J677" i="10"/>
  <c r="J669" i="10"/>
  <c r="J706" i="10"/>
  <c r="J698" i="10"/>
  <c r="J690" i="10"/>
  <c r="J682" i="10"/>
  <c r="J674" i="10"/>
  <c r="J711" i="10"/>
  <c r="J703" i="10"/>
  <c r="J695" i="10"/>
  <c r="J687" i="10"/>
  <c r="J679" i="10"/>
  <c r="J671" i="10"/>
  <c r="L647" i="10" l="1"/>
  <c r="K713" i="10"/>
  <c r="K705" i="10"/>
  <c r="K697" i="10"/>
  <c r="K689" i="10"/>
  <c r="K681" i="10"/>
  <c r="K673" i="10"/>
  <c r="K710" i="10"/>
  <c r="K702" i="10"/>
  <c r="K694" i="10"/>
  <c r="K686" i="10"/>
  <c r="K678" i="10"/>
  <c r="K670" i="10"/>
  <c r="K716" i="10"/>
  <c r="K707" i="10"/>
  <c r="K699" i="10"/>
  <c r="K691" i="10"/>
  <c r="K683" i="10"/>
  <c r="K675" i="10"/>
  <c r="K712" i="10"/>
  <c r="K704" i="10"/>
  <c r="K696" i="10"/>
  <c r="K688" i="10"/>
  <c r="K680" i="10"/>
  <c r="K672" i="10"/>
  <c r="K709" i="10"/>
  <c r="K701" i="10"/>
  <c r="K693" i="10"/>
  <c r="K685" i="10"/>
  <c r="K677" i="10"/>
  <c r="K706" i="10"/>
  <c r="K698" i="10"/>
  <c r="K690" i="10"/>
  <c r="K682" i="10"/>
  <c r="K674" i="10"/>
  <c r="K711" i="10"/>
  <c r="K703" i="10"/>
  <c r="K695" i="10"/>
  <c r="K687" i="10"/>
  <c r="K679" i="10"/>
  <c r="K671" i="10"/>
  <c r="K708" i="10"/>
  <c r="K700" i="10"/>
  <c r="K692" i="10"/>
  <c r="K684" i="10"/>
  <c r="K676" i="10"/>
  <c r="K668" i="10"/>
  <c r="K669" i="10"/>
  <c r="J715" i="10"/>
  <c r="K715" i="10" l="1"/>
  <c r="L710" i="10"/>
  <c r="M710" i="10" s="1"/>
  <c r="L702" i="10"/>
  <c r="M702" i="10" s="1"/>
  <c r="L694" i="10"/>
  <c r="M694" i="10" s="1"/>
  <c r="L686" i="10"/>
  <c r="M686" i="10" s="1"/>
  <c r="L678" i="10"/>
  <c r="M678" i="10" s="1"/>
  <c r="L670" i="10"/>
  <c r="M670" i="10" s="1"/>
  <c r="L716" i="10"/>
  <c r="L707" i="10"/>
  <c r="M707" i="10" s="1"/>
  <c r="L699" i="10"/>
  <c r="M699" i="10" s="1"/>
  <c r="L691" i="10"/>
  <c r="M691" i="10" s="1"/>
  <c r="L683" i="10"/>
  <c r="M683" i="10" s="1"/>
  <c r="L675" i="10"/>
  <c r="M675" i="10" s="1"/>
  <c r="L712" i="10"/>
  <c r="M712" i="10" s="1"/>
  <c r="L704" i="10"/>
  <c r="M704" i="10" s="1"/>
  <c r="L696" i="10"/>
  <c r="M696" i="10" s="1"/>
  <c r="L688" i="10"/>
  <c r="M688" i="10" s="1"/>
  <c r="L680" i="10"/>
  <c r="M680" i="10" s="1"/>
  <c r="L672" i="10"/>
  <c r="M672" i="10" s="1"/>
  <c r="L709" i="10"/>
  <c r="M709" i="10" s="1"/>
  <c r="L701" i="10"/>
  <c r="M701" i="10" s="1"/>
  <c r="L693" i="10"/>
  <c r="M693" i="10" s="1"/>
  <c r="L685" i="10"/>
  <c r="M685" i="10" s="1"/>
  <c r="L677" i="10"/>
  <c r="M677" i="10" s="1"/>
  <c r="L669" i="10"/>
  <c r="M669" i="10" s="1"/>
  <c r="L706" i="10"/>
  <c r="M706" i="10" s="1"/>
  <c r="L698" i="10"/>
  <c r="M698" i="10" s="1"/>
  <c r="L690" i="10"/>
  <c r="M690" i="10" s="1"/>
  <c r="L682" i="10"/>
  <c r="M682" i="10" s="1"/>
  <c r="L674" i="10"/>
  <c r="M674" i="10" s="1"/>
  <c r="L711" i="10"/>
  <c r="M711" i="10" s="1"/>
  <c r="L703" i="10"/>
  <c r="M703" i="10" s="1"/>
  <c r="L695" i="10"/>
  <c r="M695" i="10" s="1"/>
  <c r="L687" i="10"/>
  <c r="M687" i="10" s="1"/>
  <c r="L679" i="10"/>
  <c r="M679" i="10" s="1"/>
  <c r="L671" i="10"/>
  <c r="M671" i="10" s="1"/>
  <c r="L708" i="10"/>
  <c r="M708" i="10" s="1"/>
  <c r="L700" i="10"/>
  <c r="M700" i="10" s="1"/>
  <c r="L692" i="10"/>
  <c r="M692" i="10" s="1"/>
  <c r="L684" i="10"/>
  <c r="M684" i="10" s="1"/>
  <c r="L676" i="10"/>
  <c r="M676" i="10" s="1"/>
  <c r="L668" i="10"/>
  <c r="L713" i="10"/>
  <c r="M713" i="10" s="1"/>
  <c r="L705" i="10"/>
  <c r="M705" i="10" s="1"/>
  <c r="L697" i="10"/>
  <c r="M697" i="10" s="1"/>
  <c r="L689" i="10"/>
  <c r="M689" i="10" s="1"/>
  <c r="L681" i="10"/>
  <c r="M681" i="10" s="1"/>
  <c r="L673" i="10"/>
  <c r="M673" i="10" s="1"/>
  <c r="L715" i="10" l="1"/>
  <c r="M668" i="10"/>
  <c r="M715" i="10" s="1"/>
  <c r="C200" i="1" l="1"/>
  <c r="CC51" i="1"/>
  <c r="S64" i="1"/>
  <c r="BH51" i="1" l="1"/>
  <c r="C203" i="1"/>
  <c r="E74" i="1" l="1"/>
  <c r="AJ74" i="1"/>
  <c r="D142" i="1"/>
  <c r="E73" i="1"/>
  <c r="BJ69" i="1"/>
  <c r="CC69" i="1"/>
  <c r="BH66" i="1"/>
  <c r="CC66" i="1" l="1"/>
  <c r="BN66" i="1"/>
  <c r="BN65" i="1" l="1"/>
  <c r="AE65" i="1"/>
  <c r="E61" i="1"/>
  <c r="CC61" i="1" l="1"/>
  <c r="CC60" i="1"/>
  <c r="E80" i="1"/>
  <c r="BH64" i="1"/>
  <c r="AE74" i="1"/>
  <c r="U74" i="1"/>
  <c r="U73" i="1"/>
  <c r="U64" i="1"/>
  <c r="P74" i="1"/>
  <c r="C115" i="8" l="1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G122" i="9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E197" i="1"/>
  <c r="E198" i="1"/>
  <c r="E199" i="1"/>
  <c r="F11" i="6" s="1"/>
  <c r="E200" i="1"/>
  <c r="C473" i="1" s="1"/>
  <c r="E201" i="1"/>
  <c r="E202" i="1"/>
  <c r="C474" i="1" s="1"/>
  <c r="E203" i="1"/>
  <c r="C475" i="1" s="1"/>
  <c r="D204" i="1"/>
  <c r="B204" i="1"/>
  <c r="D190" i="1"/>
  <c r="D437" i="1" s="1"/>
  <c r="D186" i="1"/>
  <c r="C34" i="5" s="1"/>
  <c r="D181" i="1"/>
  <c r="C27" i="5" s="1"/>
  <c r="D177" i="1"/>
  <c r="C20" i="5" s="1"/>
  <c r="E154" i="1"/>
  <c r="G28" i="4" s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B19" i="4" s="1"/>
  <c r="E141" i="1"/>
  <c r="E140" i="1"/>
  <c r="D10" i="4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30" i="1"/>
  <c r="C86" i="8" s="1"/>
  <c r="C469" i="1"/>
  <c r="F8" i="6"/>
  <c r="I26" i="9"/>
  <c r="H58" i="9"/>
  <c r="F90" i="9"/>
  <c r="C218" i="9"/>
  <c r="D366" i="9"/>
  <c r="CE64" i="1"/>
  <c r="F612" i="1" s="1"/>
  <c r="D368" i="9"/>
  <c r="C276" i="9"/>
  <c r="CE70" i="1"/>
  <c r="C458" i="1" s="1"/>
  <c r="CE76" i="1"/>
  <c r="CE77" i="1"/>
  <c r="I381" i="9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F28" i="4"/>
  <c r="F24" i="6"/>
  <c r="C427" i="1"/>
  <c r="CD71" i="1"/>
  <c r="E373" i="9" s="1"/>
  <c r="AO48" i="1"/>
  <c r="AO62" i="1" s="1"/>
  <c r="AI48" i="1"/>
  <c r="AI62" i="1" s="1"/>
  <c r="C615" i="1"/>
  <c r="E372" i="9"/>
  <c r="BV48" i="1"/>
  <c r="BV62" i="1" s="1"/>
  <c r="AZ48" i="1"/>
  <c r="AZ62" i="1" s="1"/>
  <c r="AF48" i="1"/>
  <c r="AF62" i="1" s="1"/>
  <c r="C14" i="5"/>
  <c r="D428" i="1"/>
  <c r="G10" i="4"/>
  <c r="F10" i="4"/>
  <c r="I372" i="9"/>
  <c r="AH48" i="1" l="1"/>
  <c r="AH62" i="1" s="1"/>
  <c r="BD48" i="1"/>
  <c r="BD62" i="1" s="1"/>
  <c r="BX48" i="1"/>
  <c r="BX62" i="1" s="1"/>
  <c r="AQ48" i="1"/>
  <c r="AQ62" i="1" s="1"/>
  <c r="AW48" i="1"/>
  <c r="AW62" i="1" s="1"/>
  <c r="O48" i="1"/>
  <c r="O62" i="1" s="1"/>
  <c r="D48" i="1"/>
  <c r="D62" i="1" s="1"/>
  <c r="I362" i="9"/>
  <c r="BF48" i="1"/>
  <c r="BF62" i="1" s="1"/>
  <c r="BE48" i="1"/>
  <c r="BE62" i="1" s="1"/>
  <c r="E19" i="4"/>
  <c r="F48" i="1"/>
  <c r="F62" i="1" s="1"/>
  <c r="AN48" i="1"/>
  <c r="AN62" i="1" s="1"/>
  <c r="BH48" i="1"/>
  <c r="BH62" i="1" s="1"/>
  <c r="D268" i="9" s="1"/>
  <c r="BO48" i="1"/>
  <c r="BO62" i="1" s="1"/>
  <c r="D300" i="9" s="1"/>
  <c r="BU48" i="1"/>
  <c r="BU62" i="1" s="1"/>
  <c r="C332" i="9" s="1"/>
  <c r="M48" i="1"/>
  <c r="M62" i="1" s="1"/>
  <c r="T48" i="1"/>
  <c r="T62" i="1" s="1"/>
  <c r="D435" i="1"/>
  <c r="AS48" i="1"/>
  <c r="AS62" i="1" s="1"/>
  <c r="C204" i="9" s="1"/>
  <c r="AJ48" i="1"/>
  <c r="AJ62" i="1" s="1"/>
  <c r="H140" i="9" s="1"/>
  <c r="BG48" i="1"/>
  <c r="BG62" i="1" s="1"/>
  <c r="C268" i="9" s="1"/>
  <c r="BC48" i="1"/>
  <c r="BC62" i="1" s="1"/>
  <c r="F236" i="9" s="1"/>
  <c r="H48" i="1"/>
  <c r="H62" i="1" s="1"/>
  <c r="J48" i="1"/>
  <c r="J62" i="1" s="1"/>
  <c r="AP48" i="1"/>
  <c r="AP62" i="1" s="1"/>
  <c r="BL48" i="1"/>
  <c r="BL62" i="1" s="1"/>
  <c r="C48" i="1"/>
  <c r="C62" i="1" s="1"/>
  <c r="BW48" i="1"/>
  <c r="BW62" i="1" s="1"/>
  <c r="E48" i="1"/>
  <c r="E62" i="1" s="1"/>
  <c r="E12" i="9" s="1"/>
  <c r="AU48" i="1"/>
  <c r="AU62" i="1" s="1"/>
  <c r="E204" i="9" s="1"/>
  <c r="X48" i="1"/>
  <c r="X62" i="1" s="1"/>
  <c r="CA48" i="1"/>
  <c r="CA62" i="1" s="1"/>
  <c r="G612" i="1"/>
  <c r="R48" i="1"/>
  <c r="R62" i="1" s="1"/>
  <c r="AR48" i="1"/>
  <c r="AR62" i="1" s="1"/>
  <c r="BN48" i="1"/>
  <c r="BN62" i="1" s="1"/>
  <c r="I48" i="1"/>
  <c r="I62" i="1" s="1"/>
  <c r="U48" i="1"/>
  <c r="U62" i="1" s="1"/>
  <c r="G76" i="9" s="1"/>
  <c r="G48" i="1"/>
  <c r="G62" i="1" s="1"/>
  <c r="G12" i="9" s="1"/>
  <c r="AB48" i="1"/>
  <c r="AB62" i="1" s="1"/>
  <c r="BP48" i="1"/>
  <c r="BP62" i="1" s="1"/>
  <c r="BZ48" i="1"/>
  <c r="BZ62" i="1" s="1"/>
  <c r="F12" i="6"/>
  <c r="V48" i="1"/>
  <c r="V62" i="1" s="1"/>
  <c r="AV48" i="1"/>
  <c r="AV62" i="1" s="1"/>
  <c r="F204" i="9" s="1"/>
  <c r="K48" i="1"/>
  <c r="K62" i="1" s="1"/>
  <c r="D44" i="9" s="1"/>
  <c r="Q48" i="1"/>
  <c r="Q62" i="1" s="1"/>
  <c r="BQ48" i="1"/>
  <c r="BQ62" i="1" s="1"/>
  <c r="F300" i="9" s="1"/>
  <c r="Z48" i="1"/>
  <c r="Z62" i="1" s="1"/>
  <c r="AX48" i="1"/>
  <c r="AX62" i="1" s="1"/>
  <c r="BT48" i="1"/>
  <c r="BT62" i="1" s="1"/>
  <c r="AA48" i="1"/>
  <c r="AA62" i="1" s="1"/>
  <c r="F108" i="9" s="1"/>
  <c r="Y48" i="1"/>
  <c r="Y62" i="1" s="1"/>
  <c r="D108" i="9" s="1"/>
  <c r="C33" i="8"/>
  <c r="D13" i="7"/>
  <c r="C141" i="8"/>
  <c r="C575" i="1"/>
  <c r="N48" i="1"/>
  <c r="N62" i="1" s="1"/>
  <c r="G44" i="9" s="1"/>
  <c r="AD48" i="1"/>
  <c r="AD62" i="1" s="1"/>
  <c r="I108" i="9" s="1"/>
  <c r="AL48" i="1"/>
  <c r="AL62" i="1" s="1"/>
  <c r="C172" i="9" s="1"/>
  <c r="AT48" i="1"/>
  <c r="AT62" i="1" s="1"/>
  <c r="D204" i="9" s="1"/>
  <c r="BB48" i="1"/>
  <c r="BB62" i="1" s="1"/>
  <c r="E236" i="9" s="1"/>
  <c r="BJ48" i="1"/>
  <c r="BJ62" i="1" s="1"/>
  <c r="F268" i="9" s="1"/>
  <c r="BR48" i="1"/>
  <c r="BR62" i="1" s="1"/>
  <c r="G300" i="9" s="1"/>
  <c r="BY48" i="1"/>
  <c r="BY62" i="1" s="1"/>
  <c r="CB48" i="1"/>
  <c r="CB62" i="1" s="1"/>
  <c r="C364" i="9" s="1"/>
  <c r="S48" i="1"/>
  <c r="S62" i="1" s="1"/>
  <c r="AY48" i="1"/>
  <c r="AY62" i="1" s="1"/>
  <c r="CC48" i="1"/>
  <c r="CC62" i="1" s="1"/>
  <c r="AG48" i="1"/>
  <c r="AG62" i="1" s="1"/>
  <c r="BM48" i="1"/>
  <c r="BM62" i="1" s="1"/>
  <c r="I268" i="9" s="1"/>
  <c r="AK48" i="1"/>
  <c r="AK62" i="1" s="1"/>
  <c r="AM48" i="1"/>
  <c r="AM62" i="1" s="1"/>
  <c r="D172" i="9" s="1"/>
  <c r="BS48" i="1"/>
  <c r="BS62" i="1" s="1"/>
  <c r="L48" i="1"/>
  <c r="L62" i="1" s="1"/>
  <c r="I380" i="9"/>
  <c r="BA48" i="1"/>
  <c r="BA62" i="1" s="1"/>
  <c r="BI48" i="1"/>
  <c r="BI62" i="1" s="1"/>
  <c r="E268" i="9" s="1"/>
  <c r="AE48" i="1"/>
  <c r="AE62" i="1" s="1"/>
  <c r="C140" i="9" s="1"/>
  <c r="AC48" i="1"/>
  <c r="AC62" i="1" s="1"/>
  <c r="H108" i="9" s="1"/>
  <c r="P48" i="1"/>
  <c r="P62" i="1" s="1"/>
  <c r="I363" i="9"/>
  <c r="W48" i="1"/>
  <c r="W62" i="1" s="1"/>
  <c r="CF77" i="1"/>
  <c r="C429" i="1"/>
  <c r="CF76" i="1"/>
  <c r="BP52" i="1" s="1"/>
  <c r="BP67" i="1" s="1"/>
  <c r="BP71" i="1" s="1"/>
  <c r="I172" i="9"/>
  <c r="D612" i="1"/>
  <c r="C464" i="1"/>
  <c r="C440" i="1"/>
  <c r="C432" i="1"/>
  <c r="C430" i="1"/>
  <c r="I366" i="9"/>
  <c r="H300" i="9"/>
  <c r="E44" i="9"/>
  <c r="I140" i="9"/>
  <c r="I612" i="1"/>
  <c r="F332" i="9"/>
  <c r="E300" i="9"/>
  <c r="E108" i="9"/>
  <c r="C12" i="9"/>
  <c r="C44" i="9"/>
  <c r="H236" i="9"/>
  <c r="C236" i="9"/>
  <c r="G108" i="9"/>
  <c r="H12" i="9"/>
  <c r="I12" i="9"/>
  <c r="B440" i="1"/>
  <c r="D368" i="1"/>
  <c r="C120" i="8" s="1"/>
  <c r="D5" i="7"/>
  <c r="D32" i="6"/>
  <c r="F15" i="6"/>
  <c r="C472" i="1"/>
  <c r="D436" i="1"/>
  <c r="C415" i="1"/>
  <c r="B10" i="4"/>
  <c r="D140" i="9"/>
  <c r="H268" i="9"/>
  <c r="C76" i="9"/>
  <c r="E172" i="9"/>
  <c r="I300" i="9"/>
  <c r="I332" i="9"/>
  <c r="H332" i="9"/>
  <c r="D76" i="9"/>
  <c r="G236" i="9"/>
  <c r="F76" i="9"/>
  <c r="F172" i="9"/>
  <c r="I90" i="9"/>
  <c r="F140" i="9"/>
  <c r="D12" i="9"/>
  <c r="C300" i="9"/>
  <c r="H76" i="9"/>
  <c r="G172" i="9"/>
  <c r="I236" i="9"/>
  <c r="D332" i="9"/>
  <c r="H204" i="9"/>
  <c r="F44" i="9"/>
  <c r="H44" i="9"/>
  <c r="B446" i="1"/>
  <c r="D242" i="1"/>
  <c r="F12" i="9"/>
  <c r="G140" i="9"/>
  <c r="E332" i="9"/>
  <c r="C418" i="1"/>
  <c r="D438" i="1"/>
  <c r="C108" i="9"/>
  <c r="F14" i="6"/>
  <c r="C471" i="1"/>
  <c r="F10" i="6"/>
  <c r="D339" i="1"/>
  <c r="D26" i="9"/>
  <c r="CE75" i="1"/>
  <c r="G204" i="9"/>
  <c r="F7" i="6"/>
  <c r="E204" i="1"/>
  <c r="C468" i="1"/>
  <c r="I383" i="9"/>
  <c r="D22" i="7"/>
  <c r="C40" i="5"/>
  <c r="C420" i="1"/>
  <c r="B28" i="4"/>
  <c r="F186" i="9"/>
  <c r="H172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F52" i="1" l="1"/>
  <c r="F67" i="1" s="1"/>
  <c r="F71" i="1" s="1"/>
  <c r="E140" i="9"/>
  <c r="D364" i="9"/>
  <c r="G332" i="9"/>
  <c r="I204" i="9"/>
  <c r="E76" i="9"/>
  <c r="I44" i="9"/>
  <c r="D236" i="9"/>
  <c r="I76" i="9"/>
  <c r="CE62" i="1"/>
  <c r="C428" i="1" s="1"/>
  <c r="CE48" i="1"/>
  <c r="AR52" i="1"/>
  <c r="AR67" i="1" s="1"/>
  <c r="BR52" i="1"/>
  <c r="BR67" i="1" s="1"/>
  <c r="BR71" i="1" s="1"/>
  <c r="C563" i="1" s="1"/>
  <c r="K52" i="1"/>
  <c r="K67" i="1" s="1"/>
  <c r="K71" i="1" s="1"/>
  <c r="D52" i="1"/>
  <c r="D67" i="1" s="1"/>
  <c r="D71" i="1" s="1"/>
  <c r="D21" i="9" s="1"/>
  <c r="BB52" i="1"/>
  <c r="BB67" i="1" s="1"/>
  <c r="BB71" i="1" s="1"/>
  <c r="C632" i="1" s="1"/>
  <c r="O52" i="1"/>
  <c r="O67" i="1" s="1"/>
  <c r="T52" i="1"/>
  <c r="T67" i="1" s="1"/>
  <c r="T71" i="1" s="1"/>
  <c r="C685" i="1" s="1"/>
  <c r="J52" i="1"/>
  <c r="J67" i="1" s="1"/>
  <c r="AG52" i="1"/>
  <c r="AG67" i="1" s="1"/>
  <c r="BG52" i="1"/>
  <c r="BG67" i="1" s="1"/>
  <c r="BG71" i="1" s="1"/>
  <c r="C277" i="9" s="1"/>
  <c r="BT52" i="1"/>
  <c r="BT67" i="1" s="1"/>
  <c r="BT71" i="1" s="1"/>
  <c r="G52" i="1"/>
  <c r="G67" i="1" s="1"/>
  <c r="G71" i="1" s="1"/>
  <c r="C672" i="1" s="1"/>
  <c r="BQ52" i="1"/>
  <c r="BQ67" i="1" s="1"/>
  <c r="BQ71" i="1" s="1"/>
  <c r="F309" i="9" s="1"/>
  <c r="AZ52" i="1"/>
  <c r="AZ67" i="1" s="1"/>
  <c r="AF52" i="1"/>
  <c r="AF67" i="1" s="1"/>
  <c r="AF71" i="1" s="1"/>
  <c r="D149" i="9" s="1"/>
  <c r="Q52" i="1"/>
  <c r="Q67" i="1" s="1"/>
  <c r="Q71" i="1" s="1"/>
  <c r="C682" i="1" s="1"/>
  <c r="AC52" i="1"/>
  <c r="AC67" i="1" s="1"/>
  <c r="H113" i="9" s="1"/>
  <c r="AA52" i="1"/>
  <c r="AA67" i="1" s="1"/>
  <c r="AA71" i="1" s="1"/>
  <c r="C692" i="1" s="1"/>
  <c r="BN52" i="1"/>
  <c r="BN67" i="1" s="1"/>
  <c r="BN71" i="1" s="1"/>
  <c r="C619" i="1" s="1"/>
  <c r="AY52" i="1"/>
  <c r="AY67" i="1" s="1"/>
  <c r="AY71" i="1" s="1"/>
  <c r="C625" i="1" s="1"/>
  <c r="BD52" i="1"/>
  <c r="BD67" i="1" s="1"/>
  <c r="BD71" i="1" s="1"/>
  <c r="C624" i="1" s="1"/>
  <c r="AV52" i="1"/>
  <c r="AV67" i="1" s="1"/>
  <c r="P52" i="1"/>
  <c r="P67" i="1" s="1"/>
  <c r="I49" i="9" s="1"/>
  <c r="C52" i="1"/>
  <c r="BX52" i="1"/>
  <c r="BX67" i="1" s="1"/>
  <c r="BX71" i="1" s="1"/>
  <c r="C569" i="1" s="1"/>
  <c r="AO52" i="1"/>
  <c r="AO67" i="1" s="1"/>
  <c r="N52" i="1"/>
  <c r="N67" i="1" s="1"/>
  <c r="E52" i="1"/>
  <c r="E67" i="1" s="1"/>
  <c r="R52" i="1"/>
  <c r="R67" i="1" s="1"/>
  <c r="BA52" i="1"/>
  <c r="BA67" i="1" s="1"/>
  <c r="BA71" i="1" s="1"/>
  <c r="C630" i="1" s="1"/>
  <c r="BV52" i="1"/>
  <c r="BV67" i="1" s="1"/>
  <c r="BV71" i="1" s="1"/>
  <c r="C642" i="1" s="1"/>
  <c r="CB52" i="1"/>
  <c r="CB67" i="1" s="1"/>
  <c r="CB71" i="1" s="1"/>
  <c r="C622" i="1" s="1"/>
  <c r="V52" i="1"/>
  <c r="V67" i="1" s="1"/>
  <c r="BL52" i="1"/>
  <c r="BL67" i="1" s="1"/>
  <c r="H273" i="9" s="1"/>
  <c r="CA52" i="1"/>
  <c r="CA67" i="1" s="1"/>
  <c r="BW52" i="1"/>
  <c r="BW67" i="1" s="1"/>
  <c r="E337" i="9" s="1"/>
  <c r="AX52" i="1"/>
  <c r="AX67" i="1" s="1"/>
  <c r="AX71" i="1" s="1"/>
  <c r="C616" i="1" s="1"/>
  <c r="M52" i="1"/>
  <c r="M67" i="1" s="1"/>
  <c r="M71" i="1" s="1"/>
  <c r="C506" i="1" s="1"/>
  <c r="G506" i="1" s="1"/>
  <c r="BM52" i="1"/>
  <c r="BM67" i="1" s="1"/>
  <c r="BM71" i="1" s="1"/>
  <c r="C638" i="1" s="1"/>
  <c r="BF52" i="1"/>
  <c r="BF67" i="1" s="1"/>
  <c r="BF71" i="1" s="1"/>
  <c r="I245" i="9" s="1"/>
  <c r="BC52" i="1"/>
  <c r="BC67" i="1" s="1"/>
  <c r="Z52" i="1"/>
  <c r="Z67" i="1" s="1"/>
  <c r="BH52" i="1"/>
  <c r="BH67" i="1" s="1"/>
  <c r="BH71" i="1" s="1"/>
  <c r="C553" i="1" s="1"/>
  <c r="AU52" i="1"/>
  <c r="AU67" i="1" s="1"/>
  <c r="E209" i="9" s="1"/>
  <c r="BK52" i="1"/>
  <c r="BK67" i="1" s="1"/>
  <c r="L52" i="1"/>
  <c r="L67" i="1" s="1"/>
  <c r="L71" i="1" s="1"/>
  <c r="C677" i="1" s="1"/>
  <c r="AP52" i="1"/>
  <c r="AP67" i="1" s="1"/>
  <c r="BO52" i="1"/>
  <c r="BO67" i="1" s="1"/>
  <c r="D305" i="9" s="1"/>
  <c r="BE52" i="1"/>
  <c r="BE67" i="1" s="1"/>
  <c r="BE71" i="1" s="1"/>
  <c r="H245" i="9" s="1"/>
  <c r="AK52" i="1"/>
  <c r="AK67" i="1" s="1"/>
  <c r="AK71" i="1" s="1"/>
  <c r="C530" i="1" s="1"/>
  <c r="G530" i="1" s="1"/>
  <c r="AW52" i="1"/>
  <c r="AW67" i="1" s="1"/>
  <c r="AW71" i="1" s="1"/>
  <c r="C631" i="1" s="1"/>
  <c r="BY52" i="1"/>
  <c r="BY67" i="1" s="1"/>
  <c r="BY71" i="1" s="1"/>
  <c r="C645" i="1" s="1"/>
  <c r="AM52" i="1"/>
  <c r="AM67" i="1" s="1"/>
  <c r="AM71" i="1" s="1"/>
  <c r="C704" i="1" s="1"/>
  <c r="H52" i="1"/>
  <c r="H67" i="1" s="1"/>
  <c r="H71" i="1" s="1"/>
  <c r="C501" i="1" s="1"/>
  <c r="G501" i="1" s="1"/>
  <c r="U52" i="1"/>
  <c r="U67" i="1" s="1"/>
  <c r="U71" i="1" s="1"/>
  <c r="G85" i="9" s="1"/>
  <c r="AH52" i="1"/>
  <c r="AH67" i="1" s="1"/>
  <c r="F145" i="9" s="1"/>
  <c r="BU52" i="1"/>
  <c r="BU67" i="1" s="1"/>
  <c r="BU71" i="1" s="1"/>
  <c r="C341" i="9" s="1"/>
  <c r="AD52" i="1"/>
  <c r="AD67" i="1" s="1"/>
  <c r="BZ52" i="1"/>
  <c r="BZ67" i="1" s="1"/>
  <c r="H337" i="9" s="1"/>
  <c r="X52" i="1"/>
  <c r="X67" i="1" s="1"/>
  <c r="X71" i="1" s="1"/>
  <c r="C689" i="1" s="1"/>
  <c r="I52" i="1"/>
  <c r="I67" i="1" s="1"/>
  <c r="I71" i="1" s="1"/>
  <c r="C502" i="1" s="1"/>
  <c r="G502" i="1" s="1"/>
  <c r="AJ52" i="1"/>
  <c r="AJ67" i="1" s="1"/>
  <c r="AL52" i="1"/>
  <c r="AL67" i="1" s="1"/>
  <c r="AL71" i="1" s="1"/>
  <c r="C181" i="9" s="1"/>
  <c r="C561" i="1"/>
  <c r="E309" i="9"/>
  <c r="C621" i="1"/>
  <c r="E305" i="9"/>
  <c r="S52" i="1"/>
  <c r="S67" i="1" s="1"/>
  <c r="CC52" i="1"/>
  <c r="CC67" i="1" s="1"/>
  <c r="Y52" i="1"/>
  <c r="Y67" i="1" s="1"/>
  <c r="BS52" i="1"/>
  <c r="BS67" i="1" s="1"/>
  <c r="BI52" i="1"/>
  <c r="BI67" i="1" s="1"/>
  <c r="AT52" i="1"/>
  <c r="AT67" i="1" s="1"/>
  <c r="W52" i="1"/>
  <c r="W67" i="1" s="1"/>
  <c r="AS52" i="1"/>
  <c r="AS67" i="1" s="1"/>
  <c r="AI52" i="1"/>
  <c r="AI67" i="1" s="1"/>
  <c r="AQ52" i="1"/>
  <c r="AQ67" i="1" s="1"/>
  <c r="AB52" i="1"/>
  <c r="AB67" i="1" s="1"/>
  <c r="BJ52" i="1"/>
  <c r="BJ67" i="1" s="1"/>
  <c r="AN52" i="1"/>
  <c r="AN67" i="1" s="1"/>
  <c r="AE52" i="1"/>
  <c r="AE67" i="1" s="1"/>
  <c r="F21" i="9"/>
  <c r="C499" i="1"/>
  <c r="G499" i="1" s="1"/>
  <c r="C671" i="1"/>
  <c r="G177" i="9"/>
  <c r="F505" i="1"/>
  <c r="F499" i="1"/>
  <c r="H499" i="1"/>
  <c r="F511" i="1"/>
  <c r="H501" i="1"/>
  <c r="F501" i="1"/>
  <c r="F497" i="1"/>
  <c r="H497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I378" i="9"/>
  <c r="K612" i="1"/>
  <c r="C465" i="1"/>
  <c r="C126" i="8"/>
  <c r="D391" i="1"/>
  <c r="F32" i="6"/>
  <c r="C478" i="1"/>
  <c r="C102" i="8"/>
  <c r="C482" i="1"/>
  <c r="F498" i="1"/>
  <c r="C476" i="1"/>
  <c r="F16" i="6"/>
  <c r="F516" i="1"/>
  <c r="H516" i="1"/>
  <c r="F540" i="1"/>
  <c r="H540" i="1"/>
  <c r="F532" i="1"/>
  <c r="H532" i="1"/>
  <c r="F524" i="1"/>
  <c r="F550" i="1"/>
  <c r="F17" i="9"/>
  <c r="C305" i="9" l="1"/>
  <c r="I177" i="9"/>
  <c r="D337" i="9"/>
  <c r="I273" i="9"/>
  <c r="D273" i="9"/>
  <c r="D17" i="9"/>
  <c r="C669" i="1"/>
  <c r="G17" i="9"/>
  <c r="AR71" i="1"/>
  <c r="C537" i="1" s="1"/>
  <c r="G537" i="1" s="1"/>
  <c r="C547" i="1"/>
  <c r="C626" i="1"/>
  <c r="G309" i="9"/>
  <c r="C566" i="1"/>
  <c r="I364" i="9"/>
  <c r="G241" i="9"/>
  <c r="H213" i="9"/>
  <c r="C618" i="1"/>
  <c r="G209" i="9"/>
  <c r="C549" i="1"/>
  <c r="C546" i="1"/>
  <c r="G546" i="1" s="1"/>
  <c r="H49" i="9"/>
  <c r="D241" i="9"/>
  <c r="C369" i="9"/>
  <c r="E245" i="9"/>
  <c r="C552" i="1"/>
  <c r="E241" i="9"/>
  <c r="D341" i="9"/>
  <c r="C309" i="9"/>
  <c r="C520" i="1"/>
  <c r="G520" i="1" s="1"/>
  <c r="C558" i="1"/>
  <c r="C497" i="1"/>
  <c r="G497" i="1" s="1"/>
  <c r="D277" i="9"/>
  <c r="H21" i="9"/>
  <c r="G213" i="9"/>
  <c r="C565" i="1"/>
  <c r="I309" i="9"/>
  <c r="C678" i="1"/>
  <c r="F113" i="9"/>
  <c r="C531" i="1"/>
  <c r="G531" i="1" s="1"/>
  <c r="D245" i="9"/>
  <c r="E49" i="9"/>
  <c r="F85" i="9"/>
  <c r="F53" i="9"/>
  <c r="C543" i="1"/>
  <c r="F117" i="9"/>
  <c r="H209" i="9"/>
  <c r="G245" i="9"/>
  <c r="D49" i="9"/>
  <c r="C177" i="9"/>
  <c r="AC71" i="1"/>
  <c r="C522" i="1" s="1"/>
  <c r="G522" i="1" s="1"/>
  <c r="C542" i="1"/>
  <c r="C513" i="1"/>
  <c r="G513" i="1" s="1"/>
  <c r="BZ71" i="1"/>
  <c r="C571" i="1" s="1"/>
  <c r="F341" i="9"/>
  <c r="AG71" i="1"/>
  <c r="E145" i="9"/>
  <c r="F49" i="9"/>
  <c r="G305" i="9"/>
  <c r="F81" i="9"/>
  <c r="C641" i="1"/>
  <c r="C273" i="9"/>
  <c r="O71" i="1"/>
  <c r="C680" i="1" s="1"/>
  <c r="F337" i="9"/>
  <c r="C337" i="9"/>
  <c r="C644" i="1"/>
  <c r="J71" i="1"/>
  <c r="C49" i="9"/>
  <c r="C544" i="1"/>
  <c r="C567" i="1"/>
  <c r="G21" i="9"/>
  <c r="C510" i="1"/>
  <c r="G510" i="1" s="1"/>
  <c r="F305" i="9"/>
  <c r="C85" i="9"/>
  <c r="AU71" i="1"/>
  <c r="C540" i="1" s="1"/>
  <c r="G540" i="1" s="1"/>
  <c r="G81" i="9"/>
  <c r="I213" i="9"/>
  <c r="C373" i="9"/>
  <c r="C629" i="1"/>
  <c r="C500" i="1"/>
  <c r="G500" i="1" s="1"/>
  <c r="D177" i="9"/>
  <c r="C559" i="1"/>
  <c r="I241" i="9"/>
  <c r="C636" i="1"/>
  <c r="AP71" i="1"/>
  <c r="G181" i="9" s="1"/>
  <c r="N71" i="1"/>
  <c r="C507" i="1" s="1"/>
  <c r="G507" i="1" s="1"/>
  <c r="P71" i="1"/>
  <c r="C681" i="1" s="1"/>
  <c r="C81" i="9"/>
  <c r="C505" i="1"/>
  <c r="G505" i="1" s="1"/>
  <c r="E53" i="9"/>
  <c r="E113" i="9"/>
  <c r="Z71" i="1"/>
  <c r="BL71" i="1"/>
  <c r="F177" i="9"/>
  <c r="AO71" i="1"/>
  <c r="AV71" i="1"/>
  <c r="F209" i="9"/>
  <c r="C241" i="9"/>
  <c r="AZ71" i="1"/>
  <c r="I305" i="9"/>
  <c r="BO71" i="1"/>
  <c r="BW71" i="1"/>
  <c r="E17" i="9"/>
  <c r="E71" i="1"/>
  <c r="C67" i="1"/>
  <c r="CE52" i="1"/>
  <c r="C573" i="1"/>
  <c r="C551" i="1"/>
  <c r="C562" i="1"/>
  <c r="CA71" i="1"/>
  <c r="I337" i="9"/>
  <c r="D145" i="9"/>
  <c r="G337" i="9"/>
  <c r="I209" i="9"/>
  <c r="C623" i="1"/>
  <c r="I277" i="9"/>
  <c r="G49" i="9"/>
  <c r="BK71" i="1"/>
  <c r="G273" i="9"/>
  <c r="F241" i="9"/>
  <c r="BC71" i="1"/>
  <c r="V71" i="1"/>
  <c r="H81" i="9"/>
  <c r="R71" i="1"/>
  <c r="D81" i="9"/>
  <c r="C570" i="1"/>
  <c r="D181" i="9"/>
  <c r="C703" i="1"/>
  <c r="G341" i="9"/>
  <c r="C673" i="1"/>
  <c r="C532" i="1"/>
  <c r="G532" i="1" s="1"/>
  <c r="I145" i="9"/>
  <c r="C525" i="1"/>
  <c r="G525" i="1" s="1"/>
  <c r="C702" i="1"/>
  <c r="C517" i="1"/>
  <c r="G517" i="1" s="1"/>
  <c r="C697" i="1"/>
  <c r="C514" i="1"/>
  <c r="G514" i="1" s="1"/>
  <c r="I149" i="9"/>
  <c r="AJ71" i="1"/>
  <c r="H145" i="9"/>
  <c r="C113" i="9"/>
  <c r="C117" i="9"/>
  <c r="AD71" i="1"/>
  <c r="I113" i="9"/>
  <c r="H241" i="9"/>
  <c r="C614" i="1"/>
  <c r="D615" i="1" s="1"/>
  <c r="C686" i="1"/>
  <c r="C550" i="1"/>
  <c r="H17" i="9"/>
  <c r="AH71" i="1"/>
  <c r="C699" i="1" s="1"/>
  <c r="I17" i="9"/>
  <c r="C674" i="1"/>
  <c r="I21" i="9"/>
  <c r="CC71" i="1"/>
  <c r="D369" i="9"/>
  <c r="AN71" i="1"/>
  <c r="E177" i="9"/>
  <c r="BI71" i="1"/>
  <c r="E273" i="9"/>
  <c r="S71" i="1"/>
  <c r="E81" i="9"/>
  <c r="C145" i="9"/>
  <c r="AE71" i="1"/>
  <c r="AQ71" i="1"/>
  <c r="H177" i="9"/>
  <c r="D209" i="9"/>
  <c r="AT71" i="1"/>
  <c r="G145" i="9"/>
  <c r="AI71" i="1"/>
  <c r="BJ71" i="1"/>
  <c r="F273" i="9"/>
  <c r="C209" i="9"/>
  <c r="AS71" i="1"/>
  <c r="H305" i="9"/>
  <c r="BS71" i="1"/>
  <c r="AB71" i="1"/>
  <c r="G113" i="9"/>
  <c r="W71" i="1"/>
  <c r="I81" i="9"/>
  <c r="D113" i="9"/>
  <c r="Y71" i="1"/>
  <c r="C640" i="1"/>
  <c r="D53" i="9"/>
  <c r="C676" i="1"/>
  <c r="C504" i="1"/>
  <c r="G504" i="1" s="1"/>
  <c r="F515" i="1"/>
  <c r="H515" i="1"/>
  <c r="H517" i="1"/>
  <c r="F517" i="1"/>
  <c r="F522" i="1"/>
  <c r="H522" i="1" s="1"/>
  <c r="F510" i="1"/>
  <c r="H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14" i="1"/>
  <c r="H507" i="1"/>
  <c r="F507" i="1"/>
  <c r="F518" i="1"/>
  <c r="H546" i="1"/>
  <c r="F546" i="1"/>
  <c r="F506" i="1"/>
  <c r="H506" i="1"/>
  <c r="H500" i="1"/>
  <c r="F500" i="1"/>
  <c r="F509" i="1"/>
  <c r="G544" i="1" l="1"/>
  <c r="H544" i="1"/>
  <c r="G550" i="1"/>
  <c r="H550" i="1"/>
  <c r="H505" i="1"/>
  <c r="C709" i="1"/>
  <c r="I181" i="9"/>
  <c r="C646" i="1"/>
  <c r="H341" i="9"/>
  <c r="G53" i="9"/>
  <c r="F149" i="9"/>
  <c r="C508" i="1"/>
  <c r="G508" i="1" s="1"/>
  <c r="C694" i="1"/>
  <c r="C527" i="1"/>
  <c r="G527" i="1" s="1"/>
  <c r="C679" i="1"/>
  <c r="H117" i="9"/>
  <c r="H53" i="9"/>
  <c r="C675" i="1"/>
  <c r="C53" i="9"/>
  <c r="C503" i="1"/>
  <c r="G503" i="1" s="1"/>
  <c r="E149" i="9"/>
  <c r="C698" i="1"/>
  <c r="C526" i="1"/>
  <c r="I53" i="9"/>
  <c r="C712" i="1"/>
  <c r="E213" i="9"/>
  <c r="C707" i="1"/>
  <c r="C511" i="1"/>
  <c r="D85" i="9"/>
  <c r="C683" i="1"/>
  <c r="C635" i="1"/>
  <c r="C556" i="1"/>
  <c r="G277" i="9"/>
  <c r="C647" i="1"/>
  <c r="I341" i="9"/>
  <c r="C572" i="1"/>
  <c r="D309" i="9"/>
  <c r="C560" i="1"/>
  <c r="C627" i="1"/>
  <c r="C545" i="1"/>
  <c r="G545" i="1" s="1"/>
  <c r="C628" i="1"/>
  <c r="C245" i="9"/>
  <c r="C713" i="1"/>
  <c r="F213" i="9"/>
  <c r="C541" i="1"/>
  <c r="C557" i="1"/>
  <c r="H277" i="9"/>
  <c r="C637" i="1"/>
  <c r="C509" i="1"/>
  <c r="G509" i="1" s="1"/>
  <c r="C633" i="1"/>
  <c r="F245" i="9"/>
  <c r="C548" i="1"/>
  <c r="C670" i="1"/>
  <c r="C498" i="1"/>
  <c r="E21" i="9"/>
  <c r="C691" i="1"/>
  <c r="C519" i="1"/>
  <c r="G519" i="1" s="1"/>
  <c r="E117" i="9"/>
  <c r="C535" i="1"/>
  <c r="G535" i="1" s="1"/>
  <c r="C687" i="1"/>
  <c r="H85" i="9"/>
  <c r="C515" i="1"/>
  <c r="G515" i="1" s="1"/>
  <c r="CE67" i="1"/>
  <c r="C17" i="9"/>
  <c r="C71" i="1"/>
  <c r="C643" i="1"/>
  <c r="E341" i="9"/>
  <c r="C568" i="1"/>
  <c r="F181" i="9"/>
  <c r="C534" i="1"/>
  <c r="G534" i="1" s="1"/>
  <c r="C706" i="1"/>
  <c r="C523" i="1"/>
  <c r="G523" i="1" s="1"/>
  <c r="C695" i="1"/>
  <c r="I117" i="9"/>
  <c r="H149" i="9"/>
  <c r="C529" i="1"/>
  <c r="G529" i="1" s="1"/>
  <c r="C701" i="1"/>
  <c r="C518" i="1"/>
  <c r="D117" i="9"/>
  <c r="C690" i="1"/>
  <c r="C516" i="1"/>
  <c r="G516" i="1" s="1"/>
  <c r="I85" i="9"/>
  <c r="C688" i="1"/>
  <c r="C528" i="1"/>
  <c r="G528" i="1" s="1"/>
  <c r="G149" i="9"/>
  <c r="C700" i="1"/>
  <c r="H181" i="9"/>
  <c r="C536" i="1"/>
  <c r="G536" i="1" s="1"/>
  <c r="C708" i="1"/>
  <c r="C538" i="1"/>
  <c r="G538" i="1" s="1"/>
  <c r="C710" i="1"/>
  <c r="C213" i="9"/>
  <c r="C555" i="1"/>
  <c r="C617" i="1"/>
  <c r="F277" i="9"/>
  <c r="C524" i="1"/>
  <c r="C696" i="1"/>
  <c r="C149" i="9"/>
  <c r="C634" i="1"/>
  <c r="C554" i="1"/>
  <c r="E277" i="9"/>
  <c r="C639" i="1"/>
  <c r="H309" i="9"/>
  <c r="C564" i="1"/>
  <c r="C512" i="1"/>
  <c r="C684" i="1"/>
  <c r="E85" i="9"/>
  <c r="C620" i="1"/>
  <c r="C574" i="1"/>
  <c r="D373" i="9"/>
  <c r="C711" i="1"/>
  <c r="D213" i="9"/>
  <c r="C539" i="1"/>
  <c r="G539" i="1" s="1"/>
  <c r="C693" i="1"/>
  <c r="G117" i="9"/>
  <c r="C521" i="1"/>
  <c r="G521" i="1" s="1"/>
  <c r="C533" i="1"/>
  <c r="G533" i="1" s="1"/>
  <c r="C705" i="1"/>
  <c r="E181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34" i="1"/>
  <c r="D691" i="1"/>
  <c r="D673" i="1"/>
  <c r="D677" i="1"/>
  <c r="D640" i="1"/>
  <c r="D689" i="1"/>
  <c r="D678" i="1"/>
  <c r="D672" i="1"/>
  <c r="D626" i="1"/>
  <c r="D641" i="1"/>
  <c r="D680" i="1"/>
  <c r="D643" i="1"/>
  <c r="D619" i="1"/>
  <c r="D695" i="1"/>
  <c r="D683" i="1"/>
  <c r="D624" i="1"/>
  <c r="D625" i="1"/>
  <c r="D681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1" i="1"/>
  <c r="D620" i="1"/>
  <c r="D669" i="1"/>
  <c r="D638" i="1"/>
  <c r="D703" i="1"/>
  <c r="D670" i="1"/>
  <c r="D627" i="1"/>
  <c r="D621" i="1"/>
  <c r="D712" i="1"/>
  <c r="D701" i="1"/>
  <c r="D696" i="1"/>
  <c r="D710" i="1"/>
  <c r="D668" i="1"/>
  <c r="D633" i="1"/>
  <c r="D646" i="1"/>
  <c r="D708" i="1"/>
  <c r="D688" i="1"/>
  <c r="D679" i="1"/>
  <c r="D693" i="1"/>
  <c r="D618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11" i="1" l="1"/>
  <c r="H511" i="1"/>
  <c r="G526" i="1"/>
  <c r="H526" i="1" s="1"/>
  <c r="G518" i="1"/>
  <c r="H518" i="1"/>
  <c r="C648" i="1"/>
  <c r="M716" i="1" s="1"/>
  <c r="G512" i="1"/>
  <c r="H512" i="1"/>
  <c r="G498" i="1"/>
  <c r="H498" i="1" s="1"/>
  <c r="G524" i="1"/>
  <c r="H524" i="1"/>
  <c r="H509" i="1"/>
  <c r="E623" i="1"/>
  <c r="E716" i="1" s="1"/>
  <c r="C668" i="1"/>
  <c r="C496" i="1"/>
  <c r="C21" i="9"/>
  <c r="CE71" i="1"/>
  <c r="C433" i="1"/>
  <c r="C441" i="1" s="1"/>
  <c r="I369" i="9"/>
  <c r="D715" i="1"/>
  <c r="G496" i="1" l="1"/>
  <c r="H496" i="1"/>
  <c r="I373" i="9"/>
  <c r="C716" i="1"/>
  <c r="E612" i="1"/>
  <c r="C715" i="1"/>
  <c r="E624" i="1" l="1"/>
  <c r="F624" i="1" s="1"/>
  <c r="E698" i="1"/>
  <c r="E672" i="1"/>
  <c r="E646" i="1"/>
  <c r="E701" i="1"/>
  <c r="E635" i="1"/>
  <c r="E630" i="1"/>
  <c r="E692" i="1"/>
  <c r="E695" i="1"/>
  <c r="E633" i="1"/>
  <c r="E641" i="1"/>
  <c r="E706" i="1"/>
  <c r="E674" i="1"/>
  <c r="E634" i="1"/>
  <c r="E632" i="1"/>
  <c r="E627" i="1"/>
  <c r="E631" i="1"/>
  <c r="E697" i="1"/>
  <c r="E713" i="1"/>
  <c r="E638" i="1"/>
  <c r="E677" i="1"/>
  <c r="E687" i="1"/>
  <c r="E643" i="1"/>
  <c r="E671" i="1"/>
  <c r="E683" i="1"/>
  <c r="E636" i="1"/>
  <c r="E626" i="1"/>
  <c r="E676" i="1"/>
  <c r="E679" i="1"/>
  <c r="E669" i="1"/>
  <c r="E691" i="1"/>
  <c r="E675" i="1"/>
  <c r="E625" i="1"/>
  <c r="E707" i="1"/>
  <c r="E678" i="1"/>
  <c r="E640" i="1"/>
  <c r="E645" i="1"/>
  <c r="E668" i="1"/>
  <c r="E694" i="1"/>
  <c r="E647" i="1"/>
  <c r="E710" i="1"/>
  <c r="E637" i="1"/>
  <c r="E699" i="1"/>
  <c r="E628" i="1"/>
  <c r="E673" i="1"/>
  <c r="E682" i="1"/>
  <c r="E642" i="1"/>
  <c r="E644" i="1"/>
  <c r="E712" i="1"/>
  <c r="E686" i="1"/>
  <c r="E703" i="1"/>
  <c r="E709" i="1"/>
  <c r="E704" i="1"/>
  <c r="E685" i="1"/>
  <c r="E680" i="1"/>
  <c r="E702" i="1"/>
  <c r="E639" i="1"/>
  <c r="E681" i="1"/>
  <c r="E670" i="1"/>
  <c r="E629" i="1"/>
  <c r="E700" i="1"/>
  <c r="E689" i="1"/>
  <c r="E693" i="1"/>
  <c r="E708" i="1"/>
  <c r="E688" i="1"/>
  <c r="E690" i="1"/>
  <c r="E684" i="1"/>
  <c r="E711" i="1"/>
  <c r="E696" i="1"/>
  <c r="E705" i="1"/>
  <c r="F645" i="1" l="1"/>
  <c r="F631" i="1"/>
  <c r="F690" i="1"/>
  <c r="F696" i="1"/>
  <c r="F713" i="1"/>
  <c r="F625" i="1"/>
  <c r="F695" i="1"/>
  <c r="F673" i="1"/>
  <c r="F647" i="1"/>
  <c r="F712" i="1"/>
  <c r="F705" i="1"/>
  <c r="F687" i="1"/>
  <c r="F642" i="1"/>
  <c r="F669" i="1"/>
  <c r="F630" i="1"/>
  <c r="F671" i="1"/>
  <c r="F678" i="1"/>
  <c r="F708" i="1"/>
  <c r="F706" i="1"/>
  <c r="F691" i="1"/>
  <c r="F701" i="1"/>
  <c r="F699" i="1"/>
  <c r="F697" i="1"/>
  <c r="F670" i="1"/>
  <c r="F639" i="1"/>
  <c r="F627" i="1"/>
  <c r="F672" i="1"/>
  <c r="F641" i="1"/>
  <c r="F629" i="1"/>
  <c r="F634" i="1"/>
  <c r="F636" i="1"/>
  <c r="F692" i="1"/>
  <c r="F637" i="1"/>
  <c r="F681" i="1"/>
  <c r="F702" i="1"/>
  <c r="F668" i="1"/>
  <c r="F710" i="1"/>
  <c r="F676" i="1"/>
  <c r="F638" i="1"/>
  <c r="F680" i="1"/>
  <c r="F709" i="1"/>
  <c r="F694" i="1"/>
  <c r="F674" i="1"/>
  <c r="F684" i="1"/>
  <c r="F683" i="1"/>
  <c r="F675" i="1"/>
  <c r="F679" i="1"/>
  <c r="F640" i="1"/>
  <c r="F716" i="1"/>
  <c r="F698" i="1"/>
  <c r="F689" i="1"/>
  <c r="F707" i="1"/>
  <c r="F688" i="1"/>
  <c r="F682" i="1"/>
  <c r="F646" i="1"/>
  <c r="F644" i="1"/>
  <c r="F686" i="1"/>
  <c r="F685" i="1"/>
  <c r="F635" i="1"/>
  <c r="F700" i="1"/>
  <c r="F632" i="1"/>
  <c r="F693" i="1"/>
  <c r="F704" i="1"/>
  <c r="F626" i="1"/>
  <c r="F633" i="1"/>
  <c r="F677" i="1"/>
  <c r="F703" i="1"/>
  <c r="F643" i="1"/>
  <c r="F711" i="1"/>
  <c r="F628" i="1"/>
  <c r="E715" i="1"/>
  <c r="F715" i="1" l="1"/>
  <c r="G625" i="1"/>
  <c r="G712" i="1" l="1"/>
  <c r="G642" i="1"/>
  <c r="G693" i="1"/>
  <c r="G630" i="1"/>
  <c r="G691" i="1"/>
  <c r="G673" i="1"/>
  <c r="G692" i="1"/>
  <c r="G677" i="1"/>
  <c r="G683" i="1"/>
  <c r="G680" i="1"/>
  <c r="G631" i="1"/>
  <c r="G627" i="1"/>
  <c r="G674" i="1"/>
  <c r="G686" i="1"/>
  <c r="G647" i="1"/>
  <c r="G684" i="1"/>
  <c r="G637" i="1"/>
  <c r="G678" i="1"/>
  <c r="G685" i="1"/>
  <c r="G716" i="1"/>
  <c r="G633" i="1"/>
  <c r="G697" i="1"/>
  <c r="G699" i="1"/>
  <c r="G634" i="1"/>
  <c r="G670" i="1"/>
  <c r="G705" i="1"/>
  <c r="G681" i="1"/>
  <c r="G688" i="1"/>
  <c r="G711" i="1"/>
  <c r="G690" i="1"/>
  <c r="G695" i="1"/>
  <c r="G710" i="1"/>
  <c r="G646" i="1"/>
  <c r="G636" i="1"/>
  <c r="G706" i="1"/>
  <c r="G703" i="1"/>
  <c r="G707" i="1"/>
  <c r="G676" i="1"/>
  <c r="G709" i="1"/>
  <c r="G639" i="1"/>
  <c r="G687" i="1"/>
  <c r="G700" i="1"/>
  <c r="G682" i="1"/>
  <c r="G694" i="1"/>
  <c r="G672" i="1"/>
  <c r="G679" i="1"/>
  <c r="G698" i="1"/>
  <c r="G701" i="1"/>
  <c r="G696" i="1"/>
  <c r="G671" i="1"/>
  <c r="G668" i="1"/>
  <c r="G675" i="1"/>
  <c r="G704" i="1"/>
  <c r="G635" i="1"/>
  <c r="G713" i="1"/>
  <c r="G643" i="1"/>
  <c r="G641" i="1"/>
  <c r="G708" i="1"/>
  <c r="G638" i="1"/>
  <c r="G702" i="1"/>
  <c r="G645" i="1"/>
  <c r="G640" i="1"/>
  <c r="G689" i="1"/>
  <c r="G632" i="1"/>
  <c r="G629" i="1"/>
  <c r="G644" i="1"/>
  <c r="G669" i="1"/>
  <c r="G626" i="1"/>
  <c r="G628" i="1"/>
  <c r="H628" i="1" s="1"/>
  <c r="H683" i="1" l="1"/>
  <c r="H704" i="1"/>
  <c r="H643" i="1"/>
  <c r="H695" i="1"/>
  <c r="H668" i="1"/>
  <c r="H641" i="1"/>
  <c r="H702" i="1"/>
  <c r="H689" i="1"/>
  <c r="H707" i="1"/>
  <c r="H670" i="1"/>
  <c r="H699" i="1"/>
  <c r="H635" i="1"/>
  <c r="H637" i="1"/>
  <c r="H676" i="1"/>
  <c r="H691" i="1"/>
  <c r="H694" i="1"/>
  <c r="H638" i="1"/>
  <c r="H680" i="1"/>
  <c r="H678" i="1"/>
  <c r="H679" i="1"/>
  <c r="H631" i="1"/>
  <c r="H639" i="1"/>
  <c r="H685" i="1"/>
  <c r="H712" i="1"/>
  <c r="H708" i="1"/>
  <c r="H677" i="1"/>
  <c r="H629" i="1"/>
  <c r="H690" i="1"/>
  <c r="H632" i="1"/>
  <c r="H713" i="1"/>
  <c r="H688" i="1"/>
  <c r="H634" i="1"/>
  <c r="H636" i="1"/>
  <c r="H700" i="1"/>
  <c r="H673" i="1"/>
  <c r="H692" i="1"/>
  <c r="H701" i="1"/>
  <c r="H705" i="1"/>
  <c r="H686" i="1"/>
  <c r="H710" i="1"/>
  <c r="H697" i="1"/>
  <c r="H682" i="1"/>
  <c r="H633" i="1"/>
  <c r="H684" i="1"/>
  <c r="H640" i="1"/>
  <c r="H716" i="1"/>
  <c r="H645" i="1"/>
  <c r="H630" i="1"/>
  <c r="H696" i="1"/>
  <c r="H674" i="1"/>
  <c r="H672" i="1"/>
  <c r="H647" i="1"/>
  <c r="H693" i="1"/>
  <c r="H709" i="1"/>
  <c r="H646" i="1"/>
  <c r="H671" i="1"/>
  <c r="H711" i="1"/>
  <c r="H706" i="1"/>
  <c r="H698" i="1"/>
  <c r="H681" i="1"/>
  <c r="H644" i="1"/>
  <c r="H669" i="1"/>
  <c r="H642" i="1"/>
  <c r="H687" i="1"/>
  <c r="H703" i="1"/>
  <c r="H675" i="1"/>
  <c r="G715" i="1"/>
  <c r="H715" i="1" l="1"/>
  <c r="I629" i="1"/>
  <c r="I645" i="1" l="1"/>
  <c r="I679" i="1"/>
  <c r="I639" i="1"/>
  <c r="I700" i="1"/>
  <c r="I633" i="1"/>
  <c r="I635" i="1"/>
  <c r="I704" i="1"/>
  <c r="I716" i="1"/>
  <c r="I693" i="1"/>
  <c r="I642" i="1"/>
  <c r="I695" i="1"/>
  <c r="I686" i="1"/>
  <c r="I682" i="1"/>
  <c r="I638" i="1"/>
  <c r="I678" i="1"/>
  <c r="I641" i="1"/>
  <c r="I669" i="1"/>
  <c r="I640" i="1"/>
  <c r="I692" i="1"/>
  <c r="I691" i="1"/>
  <c r="I631" i="1"/>
  <c r="I708" i="1"/>
  <c r="I683" i="1"/>
  <c r="I688" i="1"/>
  <c r="I701" i="1"/>
  <c r="I643" i="1"/>
  <c r="I697" i="1"/>
  <c r="I636" i="1"/>
  <c r="I711" i="1"/>
  <c r="I670" i="1"/>
  <c r="I690" i="1"/>
  <c r="I684" i="1"/>
  <c r="I706" i="1"/>
  <c r="I707" i="1"/>
  <c r="I710" i="1"/>
  <c r="I713" i="1"/>
  <c r="I673" i="1"/>
  <c r="I689" i="1"/>
  <c r="I672" i="1"/>
  <c r="I637" i="1"/>
  <c r="I646" i="1"/>
  <c r="I671" i="1"/>
  <c r="I698" i="1"/>
  <c r="I699" i="1"/>
  <c r="I680" i="1"/>
  <c r="I702" i="1"/>
  <c r="I674" i="1"/>
  <c r="I630" i="1"/>
  <c r="I676" i="1"/>
  <c r="I703" i="1"/>
  <c r="I687" i="1"/>
  <c r="I668" i="1"/>
  <c r="I644" i="1"/>
  <c r="I712" i="1"/>
  <c r="I677" i="1"/>
  <c r="I634" i="1"/>
  <c r="I681" i="1"/>
  <c r="I685" i="1"/>
  <c r="I632" i="1"/>
  <c r="I675" i="1"/>
  <c r="I696" i="1"/>
  <c r="I694" i="1"/>
  <c r="I705" i="1"/>
  <c r="I709" i="1"/>
  <c r="I647" i="1"/>
  <c r="I715" i="1" l="1"/>
  <c r="J630" i="1"/>
  <c r="J693" i="1" l="1"/>
  <c r="J704" i="1"/>
  <c r="J690" i="1"/>
  <c r="J678" i="1"/>
  <c r="J638" i="1"/>
  <c r="J680" i="1"/>
  <c r="J707" i="1"/>
  <c r="J676" i="1"/>
  <c r="J683" i="1"/>
  <c r="J694" i="1"/>
  <c r="J672" i="1"/>
  <c r="J682" i="1"/>
  <c r="J636" i="1"/>
  <c r="J643" i="1"/>
  <c r="J713" i="1"/>
  <c r="J706" i="1"/>
  <c r="J670" i="1"/>
  <c r="J647" i="1"/>
  <c r="J644" i="1"/>
  <c r="J701" i="1"/>
  <c r="J716" i="1"/>
  <c r="J710" i="1"/>
  <c r="J689" i="1"/>
  <c r="J687" i="1"/>
  <c r="J668" i="1"/>
  <c r="J696" i="1"/>
  <c r="J685" i="1"/>
  <c r="J637" i="1"/>
  <c r="J632" i="1"/>
  <c r="J688" i="1"/>
  <c r="J700" i="1"/>
  <c r="J699" i="1"/>
  <c r="J675" i="1"/>
  <c r="J681" i="1"/>
  <c r="J679" i="1"/>
  <c r="J640" i="1"/>
  <c r="J646" i="1"/>
  <c r="J684" i="1"/>
  <c r="J645" i="1"/>
  <c r="J639" i="1"/>
  <c r="J633" i="1"/>
  <c r="J711" i="1"/>
  <c r="J692" i="1"/>
  <c r="J669" i="1"/>
  <c r="J673" i="1"/>
  <c r="J677" i="1"/>
  <c r="J641" i="1"/>
  <c r="J712" i="1"/>
  <c r="J708" i="1"/>
  <c r="J703" i="1"/>
  <c r="J702" i="1"/>
  <c r="J671" i="1"/>
  <c r="J709" i="1"/>
  <c r="J697" i="1"/>
  <c r="J634" i="1"/>
  <c r="J695" i="1"/>
  <c r="J705" i="1"/>
  <c r="J674" i="1"/>
  <c r="J631" i="1"/>
  <c r="J686" i="1"/>
  <c r="J691" i="1"/>
  <c r="J635" i="1"/>
  <c r="J698" i="1"/>
  <c r="J642" i="1"/>
  <c r="J715" i="1" l="1"/>
  <c r="K644" i="1"/>
  <c r="L647" i="1"/>
  <c r="L704" i="1" l="1"/>
  <c r="L684" i="1"/>
  <c r="L694" i="1"/>
  <c r="L700" i="1"/>
  <c r="L707" i="1"/>
  <c r="L703" i="1"/>
  <c r="M703" i="1" s="1"/>
  <c r="L679" i="1"/>
  <c r="M679" i="1" s="1"/>
  <c r="L711" i="1"/>
  <c r="M711" i="1" s="1"/>
  <c r="L692" i="1"/>
  <c r="L712" i="1"/>
  <c r="L682" i="1"/>
  <c r="L672" i="1"/>
  <c r="L687" i="1"/>
  <c r="L675" i="1"/>
  <c r="M675" i="1" s="1"/>
  <c r="L680" i="1"/>
  <c r="L693" i="1"/>
  <c r="M693" i="1" s="1"/>
  <c r="L713" i="1"/>
  <c r="L670" i="1"/>
  <c r="L695" i="1"/>
  <c r="L673" i="1"/>
  <c r="L676" i="1"/>
  <c r="L690" i="1"/>
  <c r="M690" i="1" s="1"/>
  <c r="L706" i="1"/>
  <c r="M706" i="1" s="1"/>
  <c r="L674" i="1"/>
  <c r="M674" i="1" s="1"/>
  <c r="L698" i="1"/>
  <c r="L685" i="1"/>
  <c r="L701" i="1"/>
  <c r="L696" i="1"/>
  <c r="L681" i="1"/>
  <c r="L671" i="1"/>
  <c r="L708" i="1"/>
  <c r="M708" i="1" s="1"/>
  <c r="L668" i="1"/>
  <c r="L699" i="1"/>
  <c r="L686" i="1"/>
  <c r="L677" i="1"/>
  <c r="L710" i="1"/>
  <c r="L678" i="1"/>
  <c r="L691" i="1"/>
  <c r="M691" i="1" s="1"/>
  <c r="L669" i="1"/>
  <c r="M669" i="1" s="1"/>
  <c r="L683" i="1"/>
  <c r="M683" i="1" s="1"/>
  <c r="L716" i="1"/>
  <c r="L702" i="1"/>
  <c r="L709" i="1"/>
  <c r="L697" i="1"/>
  <c r="L705" i="1"/>
  <c r="M705" i="1" s="1"/>
  <c r="L688" i="1"/>
  <c r="M688" i="1" s="1"/>
  <c r="L689" i="1"/>
  <c r="K716" i="1"/>
  <c r="K670" i="1"/>
  <c r="K679" i="1"/>
  <c r="K703" i="1"/>
  <c r="K713" i="1"/>
  <c r="K708" i="1"/>
  <c r="K681" i="1"/>
  <c r="K699" i="1"/>
  <c r="K689" i="1"/>
  <c r="K698" i="1"/>
  <c r="K688" i="1"/>
  <c r="K704" i="1"/>
  <c r="K684" i="1"/>
  <c r="K675" i="1"/>
  <c r="K669" i="1"/>
  <c r="K682" i="1"/>
  <c r="K672" i="1"/>
  <c r="K694" i="1"/>
  <c r="K696" i="1"/>
  <c r="K668" i="1"/>
  <c r="K705" i="1"/>
  <c r="K710" i="1"/>
  <c r="K697" i="1"/>
  <c r="K683" i="1"/>
  <c r="K695" i="1"/>
  <c r="K711" i="1"/>
  <c r="K685" i="1"/>
  <c r="K701" i="1"/>
  <c r="K706" i="1"/>
  <c r="K673" i="1"/>
  <c r="K709" i="1"/>
  <c r="K671" i="1"/>
  <c r="K700" i="1"/>
  <c r="K676" i="1"/>
  <c r="K686" i="1"/>
  <c r="K702" i="1"/>
  <c r="K712" i="1"/>
  <c r="K691" i="1"/>
  <c r="K692" i="1"/>
  <c r="K680" i="1"/>
  <c r="K677" i="1"/>
  <c r="K693" i="1"/>
  <c r="K690" i="1"/>
  <c r="K707" i="1"/>
  <c r="K674" i="1"/>
  <c r="K678" i="1"/>
  <c r="K687" i="1"/>
  <c r="M678" i="1" l="1"/>
  <c r="M681" i="1"/>
  <c r="M676" i="1"/>
  <c r="M687" i="1"/>
  <c r="M707" i="1"/>
  <c r="M671" i="1"/>
  <c r="M697" i="1"/>
  <c r="D151" i="9" s="1"/>
  <c r="M710" i="1"/>
  <c r="M696" i="1"/>
  <c r="M673" i="1"/>
  <c r="M672" i="1"/>
  <c r="M700" i="1"/>
  <c r="M709" i="1"/>
  <c r="M695" i="1"/>
  <c r="I119" i="9" s="1"/>
  <c r="M682" i="1"/>
  <c r="M694" i="1"/>
  <c r="M701" i="1"/>
  <c r="M702" i="1"/>
  <c r="M686" i="1"/>
  <c r="M685" i="1"/>
  <c r="M670" i="1"/>
  <c r="E23" i="9" s="1"/>
  <c r="M712" i="1"/>
  <c r="M684" i="1"/>
  <c r="M689" i="1"/>
  <c r="C119" i="9" s="1"/>
  <c r="M680" i="1"/>
  <c r="K715" i="1"/>
  <c r="M677" i="1"/>
  <c r="M699" i="1"/>
  <c r="M698" i="1"/>
  <c r="M713" i="1"/>
  <c r="M692" i="1"/>
  <c r="F119" i="9" s="1"/>
  <c r="M704" i="1"/>
  <c r="D183" i="9" s="1"/>
  <c r="D215" i="9"/>
  <c r="D23" i="9"/>
  <c r="I87" i="9"/>
  <c r="E119" i="9"/>
  <c r="F23" i="9"/>
  <c r="D119" i="9"/>
  <c r="C55" i="9"/>
  <c r="C183" i="9"/>
  <c r="D87" i="9"/>
  <c r="H183" i="9"/>
  <c r="E183" i="9"/>
  <c r="F55" i="9"/>
  <c r="I55" i="9"/>
  <c r="D55" i="9"/>
  <c r="H87" i="9"/>
  <c r="G183" i="9"/>
  <c r="C151" i="9"/>
  <c r="H23" i="9"/>
  <c r="G23" i="9"/>
  <c r="G151" i="9"/>
  <c r="G119" i="9"/>
  <c r="H55" i="9"/>
  <c r="E55" i="9"/>
  <c r="H151" i="9"/>
  <c r="I23" i="9"/>
  <c r="G55" i="9"/>
  <c r="I151" i="9"/>
  <c r="G87" i="9"/>
  <c r="F87" i="9"/>
  <c r="E215" i="9"/>
  <c r="E87" i="9"/>
  <c r="L715" i="1"/>
  <c r="M668" i="1"/>
  <c r="F183" i="9"/>
  <c r="F151" i="9"/>
  <c r="E151" i="9"/>
  <c r="F215" i="9"/>
  <c r="H119" i="9" l="1"/>
  <c r="C215" i="9"/>
  <c r="C87" i="9"/>
  <c r="I183" i="9"/>
  <c r="M715" i="1"/>
  <c r="C23" i="9"/>
</calcChain>
</file>

<file path=xl/sharedStrings.xml><?xml version="1.0" encoding="utf-8"?>
<sst xmlns="http://schemas.openxmlformats.org/spreadsheetml/2006/main" count="4400" uniqueCount="1015">
  <si>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</si>
  <si>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</si>
  <si>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</si>
  <si>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</si>
  <si>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</si>
  <si>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</si>
  <si>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</si>
  <si>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</si>
  <si>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</si>
  <si>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</si>
  <si>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</si>
  <si>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</si>
  <si>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</si>
  <si>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</si>
  <si>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</si>
  <si>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</si>
  <si>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</si>
  <si>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</si>
  <si>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</si>
  <si>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</si>
  <si>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</si>
  <si>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</si>
  <si>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</si>
  <si>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</si>
  <si>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</si>
  <si>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</si>
  <si>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</si>
  <si>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</si>
  <si>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</si>
  <si>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</si>
  <si>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</si>
  <si>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</si>
  <si>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</si>
  <si>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</si>
  <si>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</si>
  <si>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</si>
  <si>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</si>
  <si>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</si>
  <si>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</si>
  <si>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</si>
  <si>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</si>
  <si>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</si>
  <si>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</si>
  <si>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</si>
  <si>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</si>
  <si>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</si>
  <si>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</si>
  <si>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</si>
  <si>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</si>
  <si>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</si>
  <si>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</si>
  <si>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</si>
  <si>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</si>
  <si>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</si>
  <si>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</si>
  <si>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</si>
  <si>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</si>
  <si>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</si>
  <si>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</si>
  <si>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</si>
  <si>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</si>
  <si>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</si>
  <si>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</si>
  <si>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</si>
  <si>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</si>
  <si>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</si>
  <si>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</si>
  <si>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</si>
  <si>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</si>
  <si>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</si>
  <si>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</si>
  <si>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</si>
  <si>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</si>
  <si>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</si>
  <si>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</si>
  <si>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</si>
  <si>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</si>
  <si>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</si>
  <si>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</si>
  <si>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</si>
  <si>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</si>
  <si>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</si>
  <si>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</si>
  <si>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</si>
  <si>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</si>
  <si>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</si>
  <si>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</si>
  <si>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</si>
  <si>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</si>
  <si>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</si>
  <si>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</si>
  <si>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</si>
  <si>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</si>
  <si>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</si>
  <si>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</si>
  <si>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</si>
  <si>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</si>
  <si>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</si>
  <si>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</si>
  <si>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</si>
  <si>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</si>
  <si>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</si>
  <si>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</si>
  <si>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</si>
  <si>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</si>
  <si>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</si>
  <si>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</si>
  <si>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</si>
  <si>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</si>
  <si>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</si>
  <si>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</si>
  <si>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</si>
  <si>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</si>
  <si>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</si>
  <si>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</si>
  <si>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</si>
  <si>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</si>
  <si>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</si>
  <si>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</si>
  <si>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</si>
  <si>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</si>
  <si>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</si>
  <si>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</si>
  <si>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</si>
  <si>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</si>
  <si>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</si>
  <si>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</si>
  <si>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</si>
  <si>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</si>
  <si>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</si>
  <si>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</si>
  <si>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</si>
  <si>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</si>
  <si>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</si>
  <si>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</si>
  <si>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</si>
  <si>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</si>
  <si>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</si>
  <si>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</si>
  <si>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</si>
  <si>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</si>
  <si>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</si>
  <si>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</si>
  <si>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</si>
  <si>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</si>
  <si>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</si>
  <si>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</si>
  <si>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</si>
  <si>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</si>
  <si>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</si>
  <si>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</si>
  <si>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</si>
  <si>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</si>
  <si>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</si>
  <si>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</si>
  <si>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</si>
  <si>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</si>
  <si>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</si>
  <si>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</si>
  <si>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</si>
  <si>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</si>
  <si>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</si>
  <si>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</si>
  <si>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</si>
  <si>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</si>
  <si>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</si>
  <si>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</si>
  <si>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</si>
  <si>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</si>
  <si>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</si>
  <si>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</si>
  <si>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</si>
  <si>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</si>
  <si>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</si>
  <si>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</si>
  <si>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</si>
  <si>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</si>
  <si>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</si>
  <si>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</si>
  <si>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</si>
  <si>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</si>
  <si>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</si>
  <si>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</si>
  <si>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</si>
  <si>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</si>
  <si>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</si>
  <si>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</si>
  <si>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</si>
  <si>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</si>
  <si>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</si>
  <si>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</si>
  <si>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</si>
  <si>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</si>
  <si>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</si>
  <si>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</si>
  <si>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</si>
  <si>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</si>
  <si>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</si>
  <si>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</si>
  <si>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</si>
  <si>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</si>
  <si>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</si>
  <si>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</si>
  <si>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</si>
  <si>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</si>
  <si>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</si>
  <si>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</si>
  <si>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</si>
  <si>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</si>
  <si>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</si>
  <si>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</si>
  <si>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</si>
  <si>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</si>
  <si>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</si>
  <si>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</si>
  <si>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</si>
  <si>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</si>
  <si>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</si>
  <si>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</si>
  <si>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</si>
  <si>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</si>
  <si>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</si>
  <si>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</si>
  <si>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</si>
  <si>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</si>
  <si>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</si>
  <si>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</si>
  <si>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</si>
  <si>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</si>
  <si>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</si>
  <si>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</si>
  <si>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</si>
  <si>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</si>
  <si>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</si>
  <si>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</si>
  <si>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</si>
  <si>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</si>
  <si>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</si>
  <si>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</si>
  <si>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</si>
  <si>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</si>
  <si>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</si>
  <si>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</si>
  <si>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</si>
  <si>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</si>
  <si>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</si>
  <si>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</si>
  <si>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</si>
  <si>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</si>
  <si>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</si>
  <si>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</si>
  <si>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</si>
  <si>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</si>
  <si>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</si>
  <si>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</si>
  <si>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</si>
  <si>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</si>
  <si>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</si>
  <si>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</si>
  <si>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</si>
  <si>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</si>
  <si>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</si>
  <si>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</si>
  <si>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</si>
  <si>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</si>
  <si>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</si>
  <si>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</si>
  <si>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</si>
  <si>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</si>
  <si>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</si>
  <si>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</si>
  <si>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</si>
  <si>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</si>
  <si>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</si>
  <si>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</si>
  <si>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</si>
  <si>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</si>
  <si>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</si>
  <si>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</si>
  <si>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</si>
  <si>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</si>
  <si>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</si>
  <si>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</si>
  <si>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</si>
  <si>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</si>
  <si>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</si>
  <si>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</si>
  <si>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</si>
  <si>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</si>
  <si>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</si>
  <si>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</si>
  <si>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</si>
  <si>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</si>
  <si>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</si>
  <si>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</si>
  <si>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</si>
  <si>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</si>
  <si>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</si>
  <si>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</si>
  <si>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</si>
  <si>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</si>
  <si>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</si>
  <si>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</si>
  <si>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</si>
  <si>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</si>
  <si>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</si>
  <si>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</si>
  <si>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</si>
  <si>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</si>
  <si>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</si>
  <si>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</si>
  <si>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</si>
  <si>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</si>
  <si>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</si>
  <si>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</si>
  <si>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</si>
  <si>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</si>
  <si>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</si>
  <si>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</si>
  <si>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</si>
  <si>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</si>
  <si>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</si>
  <si>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</si>
  <si>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</si>
  <si>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</si>
  <si>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</si>
  <si>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</si>
  <si>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</si>
  <si>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</si>
  <si>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</si>
  <si>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</si>
  <si>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</si>
  <si>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</si>
  <si>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</si>
  <si>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</si>
  <si>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</si>
  <si>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</si>
  <si>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</si>
  <si>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</si>
  <si>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</si>
  <si>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</si>
  <si>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</si>
  <si>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</si>
  <si>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</si>
  <si>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</si>
  <si>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</si>
  <si>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</si>
  <si>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</si>
  <si>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</si>
  <si>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</si>
  <si>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</si>
  <si>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</si>
  <si>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</si>
  <si>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</si>
  <si>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</si>
  <si>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</si>
  <si>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</si>
  <si>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</si>
  <si>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</si>
  <si>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</si>
  <si>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</si>
  <si>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</si>
  <si>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</si>
  <si>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</si>
  <si>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</si>
  <si>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</si>
  <si>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</si>
  <si>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</si>
  <si>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</si>
  <si>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</si>
  <si>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</si>
  <si>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</si>
  <si>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</si>
  <si>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</si>
  <si>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</si>
  <si>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</si>
  <si>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</si>
  <si>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</si>
  <si>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</si>
  <si>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</si>
  <si>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</si>
  <si>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</si>
  <si>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</si>
  <si>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</si>
  <si>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</si>
  <si>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</si>
  <si>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</si>
  <si>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</si>
  <si>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</si>
  <si>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</si>
  <si>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</si>
  <si>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</si>
  <si>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</si>
  <si>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</si>
  <si>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</si>
  <si>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</si>
  <si>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</si>
  <si>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</si>
  <si>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</si>
  <si>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</si>
  <si>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</si>
  <si>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</si>
  <si>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</si>
  <si>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</si>
  <si>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</si>
  <si>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</si>
  <si>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</si>
  <si>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</si>
  <si>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</si>
  <si>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</si>
  <si>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</si>
  <si>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</si>
  <si>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</si>
  <si>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</si>
  <si>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</si>
  <si>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</si>
  <si>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</si>
  <si>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</si>
  <si>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</si>
  <si>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</si>
  <si>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</si>
  <si>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</si>
  <si>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</si>
  <si>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</si>
  <si>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</si>
  <si>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</si>
  <si>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</si>
  <si>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</si>
  <si>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</si>
  <si>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</si>
  <si>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</si>
  <si>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</si>
  <si>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</si>
  <si>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</si>
  <si>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</si>
  <si>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</si>
  <si>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</si>
  <si>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</si>
  <si>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</si>
  <si>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</si>
  <si>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</si>
  <si>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</si>
  <si>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</si>
  <si>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</si>
  <si>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</si>
  <si>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</si>
  <si>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</si>
  <si>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</si>
  <si>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</si>
  <si>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</si>
  <si>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</si>
  <si>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</si>
  <si>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</si>
  <si>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</si>
  <si>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</si>
  <si>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</si>
  <si>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</si>
  <si>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</si>
  <si>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</si>
  <si>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</si>
  <si>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</si>
  <si>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</si>
  <si>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</si>
  <si>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</si>
  <si>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</si>
  <si>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</si>
  <si>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</si>
  <si>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</si>
  <si>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</si>
  <si>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</si>
  <si>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</si>
  <si>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</si>
  <si>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</si>
  <si>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</si>
  <si>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</si>
  <si>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</si>
  <si>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</si>
  <si>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</si>
  <si>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</si>
  <si>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</si>
  <si>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</si>
  <si>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</si>
  <si>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</si>
  <si>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</si>
  <si>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</si>
  <si>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</si>
  <si>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</si>
  <si>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</si>
  <si>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</si>
  <si>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</si>
  <si>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</si>
  <si>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</si>
  <si>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</si>
  <si>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</si>
  <si>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</si>
  <si>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</si>
  <si>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</si>
  <si>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</si>
  <si>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</si>
  <si>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</si>
  <si>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</si>
  <si>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</si>
  <si>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</si>
  <si>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</si>
  <si>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</si>
  <si>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</si>
  <si>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</si>
  <si>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</si>
  <si>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</si>
  <si>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</si>
  <si>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</si>
  <si>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</si>
  <si>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</si>
  <si>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</si>
  <si>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</si>
  <si>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</si>
  <si>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</si>
  <si>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</si>
  <si>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</si>
  <si>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</si>
  <si>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</si>
  <si>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</si>
  <si>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</si>
  <si>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</si>
  <si>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</si>
  <si>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</si>
  <si>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</si>
  <si>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</si>
  <si>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</si>
  <si>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</si>
  <si>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</si>
  <si>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</si>
  <si>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</si>
  <si>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</si>
  <si>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</si>
  <si>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</si>
  <si>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</si>
  <si>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</si>
  <si>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</si>
  <si>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</si>
  <si>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</si>
  <si>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</si>
  <si>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</si>
  <si>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</si>
  <si>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</si>
  <si>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</si>
  <si>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</si>
  <si>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</si>
  <si>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</si>
  <si>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</si>
  <si>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</si>
  <si>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</si>
  <si>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</si>
  <si>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</si>
  <si>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</si>
  <si>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</si>
  <si>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</si>
  <si>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</si>
  <si>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</si>
  <si>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</si>
  <si>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</si>
  <si>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</si>
  <si>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</si>
  <si>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</si>
  <si>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</si>
  <si>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</si>
  <si>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</si>
  <si>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</si>
  <si>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</si>
  <si>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</si>
  <si>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</si>
  <si>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</si>
  <si>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</si>
  <si>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</si>
  <si>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</si>
  <si>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</si>
  <si>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</si>
  <si>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</si>
  <si>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</si>
  <si>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</si>
  <si>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</si>
  <si>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</si>
  <si>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</si>
  <si>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</si>
  <si>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</si>
  <si>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</si>
  <si>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</si>
  <si>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</si>
  <si>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</si>
  <si>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</si>
  <si>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</si>
  <si>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</si>
  <si>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</si>
  <si>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</si>
  <si>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</si>
  <si>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</si>
  <si>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</si>
  <si>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</si>
  <si>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</si>
  <si>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</si>
  <si>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</si>
  <si>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</si>
  <si>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</si>
  <si>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</si>
  <si>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</si>
  <si>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</si>
  <si>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</si>
  <si>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</si>
  <si>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</si>
  <si>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</si>
  <si>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</si>
  <si>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</si>
  <si>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</si>
  <si>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</si>
  <si>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</si>
  <si>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</si>
  <si>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</si>
  <si>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</si>
  <si>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</si>
  <si>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</si>
  <si>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</si>
  <si>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</si>
  <si>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</si>
  <si>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</si>
  <si>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</si>
  <si>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</si>
  <si>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</si>
  <si>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</si>
  <si>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</si>
  <si>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</si>
  <si>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</si>
  <si>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</si>
  <si>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</si>
  <si>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</si>
  <si>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</si>
  <si>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</si>
  <si>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</si>
  <si>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</si>
  <si>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</si>
  <si>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</si>
  <si>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</si>
  <si>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</si>
  <si>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</si>
  <si>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</si>
  <si>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</si>
  <si>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</si>
  <si>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</si>
  <si>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</si>
  <si>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</si>
  <si>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</si>
  <si>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</si>
  <si>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</si>
  <si>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</si>
  <si>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</si>
  <si>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</si>
  <si>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</si>
  <si>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</si>
  <si>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</si>
  <si>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</si>
  <si>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</si>
  <si>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</si>
  <si>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</si>
  <si>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</si>
  <si>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</si>
  <si>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</si>
  <si>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</si>
  <si>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</si>
  <si>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</si>
  <si>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</si>
  <si>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</si>
  <si>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</si>
  <si>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</si>
  <si>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</si>
  <si>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</si>
  <si>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</si>
  <si>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</si>
  <si>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</si>
  <si>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</si>
  <si>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</si>
  <si>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</si>
  <si>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</si>
  <si>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</si>
  <si>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</si>
  <si>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</si>
  <si>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</si>
  <si>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</si>
  <si>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</si>
  <si>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</si>
  <si>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</si>
  <si>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</si>
  <si>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</si>
  <si>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</si>
  <si>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</si>
  <si>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</si>
  <si>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</si>
  <si>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</si>
  <si>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</si>
  <si>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</si>
  <si>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</si>
  <si>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</si>
  <si>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</si>
  <si>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</si>
  <si>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</si>
  <si>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</si>
  <si>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</si>
  <si>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</si>
  <si>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</si>
  <si>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</si>
  <si>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</si>
  <si>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</si>
  <si>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</si>
  <si>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</si>
  <si>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</si>
  <si>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</si>
  <si>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</si>
  <si>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</si>
  <si>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</si>
  <si>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</si>
  <si>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</si>
  <si>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</si>
  <si>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</si>
  <si>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</si>
  <si>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</si>
  <si>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</si>
  <si>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</si>
  <si>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</si>
  <si>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</si>
  <si>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</si>
  <si>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</si>
  <si>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</si>
  <si>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</si>
  <si>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</si>
  <si>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</si>
  <si>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</si>
  <si>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</si>
  <si>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</si>
  <si>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</si>
  <si>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</si>
  <si>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</si>
  <si>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</si>
  <si>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</si>
  <si>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</si>
  <si>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</si>
  <si>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</si>
  <si>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</si>
  <si>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</si>
  <si>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</si>
  <si>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</si>
  <si>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</si>
  <si>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</si>
  <si>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</si>
  <si>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</si>
  <si>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</si>
  <si>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</si>
  <si>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</si>
  <si>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</si>
  <si>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</si>
  <si>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</si>
  <si>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</si>
  <si>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</si>
  <si>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</si>
  <si>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</si>
  <si>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</si>
  <si>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</si>
  <si>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</si>
  <si>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</si>
  <si>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</si>
  <si>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</si>
  <si>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</si>
  <si>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</si>
  <si>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</si>
  <si>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</si>
  <si>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</si>
  <si>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</si>
  <si>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</si>
  <si>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</si>
  <si>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</si>
  <si>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</si>
  <si>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</si>
  <si>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</si>
  <si>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</si>
  <si>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</si>
  <si>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</si>
  <si>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</si>
  <si>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</si>
  <si>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</si>
  <si>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</si>
  <si>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</si>
  <si>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</si>
  <si>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</si>
  <si>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</si>
  <si>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</si>
  <si>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</si>
  <si>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</si>
  <si>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</si>
  <si>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</si>
  <si>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</si>
  <si>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</si>
  <si>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</si>
  <si>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</si>
  <si>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</si>
  <si>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</si>
  <si>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</si>
  <si>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</si>
  <si>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</si>
  <si>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</si>
  <si>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</si>
  <si>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</si>
  <si>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</si>
  <si>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</si>
  <si>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</si>
  <si>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</si>
  <si>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</si>
  <si>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</si>
  <si>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</si>
  <si>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</si>
  <si>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</si>
  <si>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</si>
  <si>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</si>
  <si>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</si>
  <si>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</si>
  <si>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</si>
  <si>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</si>
  <si>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</si>
  <si>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</si>
  <si>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</si>
  <si>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</si>
  <si>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</si>
  <si>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</si>
  <si>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</si>
  <si>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</si>
  <si>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</si>
  <si>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</si>
  <si>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</si>
  <si>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</si>
  <si>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</si>
  <si>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</si>
  <si>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</si>
  <si>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</si>
  <si>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</si>
  <si>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</si>
  <si>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</si>
  <si>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</si>
  <si>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</si>
  <si>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</si>
  <si>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</si>
  <si>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</si>
  <si>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</si>
  <si>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</si>
  <si>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</si>
  <si>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</si>
  <si>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</si>
  <si>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</si>
  <si>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</si>
  <si>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</si>
  <si>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</si>
  <si>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</si>
  <si>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</si>
  <si>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</si>
  <si>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</si>
  <si>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</si>
  <si>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</si>
  <si>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</si>
  <si>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</si>
  <si>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</si>
  <si>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</si>
  <si>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</si>
  <si>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</si>
  <si>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</si>
  <si>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</si>
  <si>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</si>
  <si>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</si>
  <si>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</si>
  <si>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</si>
  <si>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</si>
  <si>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</si>
  <si>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</si>
  <si>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</si>
  <si>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</si>
  <si>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</si>
  <si>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</si>
  <si>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</si>
  <si>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</si>
  <si>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</si>
  <si>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</si>
  <si>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</si>
  <si>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</si>
  <si>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</si>
  <si>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</si>
  <si>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</si>
  <si>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</si>
  <si>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</si>
  <si>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</si>
  <si>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</si>
  <si>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</si>
  <si>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</si>
  <si>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</si>
  <si>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</si>
  <si>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</si>
  <si>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</si>
  <si>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</si>
  <si>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</si>
  <si>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</si>
  <si>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</si>
  <si>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</si>
  <si>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</si>
  <si>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</si>
  <si>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</si>
  <si>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</si>
  <si>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</si>
  <si>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</si>
  <si>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</si>
  <si>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</si>
  <si>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</si>
  <si>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</si>
  <si>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</si>
  <si>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</si>
  <si>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</si>
  <si>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</si>
  <si>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</si>
  <si>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</si>
  <si>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</si>
  <si>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</si>
  <si>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</si>
  <si>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</si>
  <si>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</si>
  <si>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</si>
  <si>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</si>
  <si>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</si>
  <si>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</si>
  <si>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</si>
  <si>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</si>
  <si>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</si>
  <si>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</si>
  <si>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</si>
  <si>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</si>
  <si>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</si>
  <si>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</si>
  <si>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</si>
  <si>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</si>
  <si>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</si>
  <si>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</si>
  <si>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</si>
  <si>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</si>
  <si>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</si>
  <si>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</si>
  <si>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</si>
  <si>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</si>
  <si>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</si>
  <si>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</si>
  <si>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</si>
  <si>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</si>
  <si>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</si>
  <si>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</si>
  <si>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</si>
  <si>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</si>
  <si>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</si>
  <si>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</si>
  <si>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</si>
  <si>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</si>
  <si>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</si>
  <si>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</si>
  <si>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</si>
  <si>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</si>
  <si>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</si>
  <si>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</si>
  <si>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</si>
  <si>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</si>
  <si>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</si>
  <si>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</si>
  <si>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</si>
  <si>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</si>
  <si>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</si>
  <si>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</si>
  <si>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</si>
  <si>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</si>
  <si>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</si>
  <si>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</si>
  <si>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</si>
  <si>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</si>
  <si>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</si>
  <si>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</si>
  <si>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</si>
  <si>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</si>
  <si>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</si>
  <si>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</si>
  <si>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</si>
  <si>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</si>
  <si>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</si>
  <si>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</si>
  <si>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</si>
  <si>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</si>
  <si>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</si>
  <si>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</si>
  <si>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</si>
  <si>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</si>
  <si>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</si>
  <si>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</si>
  <si>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</si>
  <si>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</si>
  <si>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Skyline Hospital</t>
  </si>
  <si>
    <t>211 Skyline Drive</t>
  </si>
  <si>
    <t>PO Box 99</t>
  </si>
  <si>
    <t>White Salmon, WA  98672</t>
  </si>
  <si>
    <t>Klickitat</t>
  </si>
  <si>
    <t>Robb Kimmes</t>
  </si>
  <si>
    <t>Brenda Schneider</t>
  </si>
  <si>
    <t>Jonathan Blake</t>
  </si>
  <si>
    <t>509-493-1101</t>
  </si>
  <si>
    <t>509-493-4607</t>
  </si>
  <si>
    <t>X</t>
  </si>
  <si>
    <t>096</t>
  </si>
  <si>
    <t>12/31/2018</t>
  </si>
  <si>
    <t>2017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</si>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</sst>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7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2" t="s">
        <v>994</v>
      </c>
    </row>
    <row r="17" spans="1:6" ht="12.75" customHeight="1" x14ac:dyDescent="0.25">
      <c r="A17" s="180" t="s">
        <v>966</v>
      </c>
      <c r="C17" s="272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8" t="s">
        <v>970</v>
      </c>
      <c r="B20" s="268"/>
      <c r="C20" s="273"/>
      <c r="D20" s="268"/>
      <c r="E20" s="268"/>
      <c r="F20" s="268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2261573</v>
      </c>
      <c r="C48" s="241">
        <f>ROUND(((B48/CE61)*C61),0)</f>
        <v>165</v>
      </c>
      <c r="D48" s="241">
        <f>ROUND(((B48/CE61)*D61),0)</f>
        <v>0</v>
      </c>
      <c r="E48" s="195">
        <f>ROUND(((B48/CE61)*E61),0)</f>
        <v>523185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10429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125152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116776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123969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57181</v>
      </c>
      <c r="AC48" s="195">
        <f>ROUND(((B48/CE61)*AC61),0)</f>
        <v>27877</v>
      </c>
      <c r="AD48" s="195">
        <f>ROUND(((B48/CE61)*AD61),0)</f>
        <v>0</v>
      </c>
      <c r="AE48" s="195">
        <f>ROUND(((B48/CE61)*AE61),0)</f>
        <v>184541</v>
      </c>
      <c r="AF48" s="195">
        <f>ROUND(((B48/CE61)*AF61),0)</f>
        <v>0</v>
      </c>
      <c r="AG48" s="195">
        <f>ROUND(((B48/CE61)*AG61),0)</f>
        <v>169886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184796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48199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28206</v>
      </c>
      <c r="BE48" s="195">
        <f>ROUND(((B48/CE61)*BE61),0)</f>
        <v>53968</v>
      </c>
      <c r="BF48" s="195">
        <f>ROUND(((B48/CE61)*BF61),0)</f>
        <v>51270</v>
      </c>
      <c r="BG48" s="195">
        <f>ROUND(((B48/CE61)*BG61),0)</f>
        <v>0</v>
      </c>
      <c r="BH48" s="195">
        <f>ROUND(((B48/CE61)*BH61),0)</f>
        <v>92845</v>
      </c>
      <c r="BI48" s="195">
        <f>ROUND(((B48/CE61)*BI61),0)</f>
        <v>0</v>
      </c>
      <c r="BJ48" s="195">
        <f>ROUND(((B48/CE61)*BJ61),0)</f>
        <v>57139</v>
      </c>
      <c r="BK48" s="195">
        <f>ROUND(((B48/CE61)*BK61),0)</f>
        <v>56810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55418</v>
      </c>
      <c r="BO48" s="195">
        <f>ROUND(((B48/CE61)*BO61),0)</f>
        <v>0</v>
      </c>
      <c r="BP48" s="195">
        <f>ROUND(((B48/CE61)*BP61),0)</f>
        <v>22342</v>
      </c>
      <c r="BQ48" s="195">
        <f>ROUND(((B48/CE61)*BQ61),0)</f>
        <v>0</v>
      </c>
      <c r="BR48" s="195">
        <f>ROUND(((B48/CE61)*BR61),0)</f>
        <v>38199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47064</v>
      </c>
      <c r="BW48" s="195">
        <f>ROUND(((B48/CE61)*BW61),0)</f>
        <v>0</v>
      </c>
      <c r="BX48" s="195">
        <f>ROUND(((B48/CE61)*BX61),0)</f>
        <v>28414</v>
      </c>
      <c r="BY48" s="195">
        <f>ROUND(((B48/CE61)*BY61),0)</f>
        <v>99020</v>
      </c>
      <c r="BZ48" s="195">
        <f>ROUND(((B48/CE61)*BZ61),0)</f>
        <v>0</v>
      </c>
      <c r="CA48" s="195">
        <f>ROUND(((B48/CE61)*CA61),0)</f>
        <v>10100</v>
      </c>
      <c r="CB48" s="195">
        <f>ROUND(((B48/CE61)*CB61),0)</f>
        <v>12308</v>
      </c>
      <c r="CC48" s="195">
        <f>ROUND(((B48/CE61)*CC61),0)</f>
        <v>36312</v>
      </c>
      <c r="CD48" s="195"/>
      <c r="CE48" s="195">
        <f>SUM(C48:CD48)</f>
        <v>2261571</v>
      </c>
    </row>
    <row r="49" spans="1:84" ht="12.6" customHeight="1" x14ac:dyDescent="0.25">
      <c r="A49" s="175" t="s">
        <v>206</v>
      </c>
      <c r="B49" s="195">
        <f>B47+B48</f>
        <v>2261573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1087363</v>
      </c>
      <c r="C51" s="184"/>
      <c r="D51" s="184"/>
      <c r="E51" s="184">
        <v>69491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20991</v>
      </c>
      <c r="Q51" s="184"/>
      <c r="R51" s="184"/>
      <c r="S51" s="184">
        <v>1095</v>
      </c>
      <c r="T51" s="184"/>
      <c r="U51" s="184">
        <v>2594</v>
      </c>
      <c r="V51" s="184"/>
      <c r="W51" s="184"/>
      <c r="X51" s="184"/>
      <c r="Y51" s="184">
        <v>64747</v>
      </c>
      <c r="Z51" s="184"/>
      <c r="AA51" s="184"/>
      <c r="AB51" s="184"/>
      <c r="AC51" s="184">
        <v>6172</v>
      </c>
      <c r="AD51" s="184"/>
      <c r="AE51" s="184">
        <v>2537</v>
      </c>
      <c r="AF51" s="184"/>
      <c r="AG51" s="184">
        <v>15487</v>
      </c>
      <c r="AH51" s="184"/>
      <c r="AI51" s="184"/>
      <c r="AJ51" s="184">
        <v>16009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>
        <v>2642</v>
      </c>
      <c r="AZ51" s="184"/>
      <c r="BA51" s="184">
        <v>1230</v>
      </c>
      <c r="BB51" s="184"/>
      <c r="BC51" s="184"/>
      <c r="BD51" s="184"/>
      <c r="BE51" s="184">
        <v>7493</v>
      </c>
      <c r="BF51" s="184">
        <v>1504</v>
      </c>
      <c r="BG51" s="184"/>
      <c r="BH51" s="184">
        <f>1832+49790</f>
        <v>51622</v>
      </c>
      <c r="BI51" s="184"/>
      <c r="BJ51" s="184">
        <v>40497</v>
      </c>
      <c r="BK51" s="184">
        <v>3584</v>
      </c>
      <c r="BL51" s="184"/>
      <c r="BM51" s="184"/>
      <c r="BN51" s="184">
        <v>270</v>
      </c>
      <c r="BO51" s="184"/>
      <c r="BP51" s="184"/>
      <c r="BQ51" s="184"/>
      <c r="BR51" s="184"/>
      <c r="BS51" s="184"/>
      <c r="BT51" s="184"/>
      <c r="BU51" s="184"/>
      <c r="BV51" s="184">
        <v>838</v>
      </c>
      <c r="BW51" s="184"/>
      <c r="BX51" s="184"/>
      <c r="BY51" s="184"/>
      <c r="BZ51" s="184"/>
      <c r="CA51" s="184"/>
      <c r="CB51" s="184"/>
      <c r="CC51" s="184">
        <f>784453-6123+230</f>
        <v>778560</v>
      </c>
      <c r="CD51" s="195"/>
      <c r="CE51" s="195">
        <f>SUM(C51:CD51)</f>
        <v>1087363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1087363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699</v>
      </c>
      <c r="F59" s="184"/>
      <c r="G59" s="184"/>
      <c r="H59" s="184"/>
      <c r="I59" s="184"/>
      <c r="J59" s="184"/>
      <c r="K59" s="184"/>
      <c r="L59" s="184">
        <v>1514</v>
      </c>
      <c r="M59" s="184"/>
      <c r="N59" s="184"/>
      <c r="O59" s="184"/>
      <c r="P59" s="185">
        <v>379</v>
      </c>
      <c r="Q59" s="185"/>
      <c r="R59" s="185"/>
      <c r="S59" s="244"/>
      <c r="T59" s="244"/>
      <c r="U59" s="220">
        <v>30798</v>
      </c>
      <c r="V59" s="185"/>
      <c r="W59" s="185"/>
      <c r="X59" s="185"/>
      <c r="Y59" s="185">
        <v>8624</v>
      </c>
      <c r="Z59" s="185"/>
      <c r="AA59" s="185"/>
      <c r="AB59" s="244"/>
      <c r="AC59" s="185">
        <v>1004</v>
      </c>
      <c r="AD59" s="185"/>
      <c r="AE59" s="185">
        <v>8542</v>
      </c>
      <c r="AF59" s="185"/>
      <c r="AG59" s="185">
        <v>3567</v>
      </c>
      <c r="AH59" s="185"/>
      <c r="AI59" s="185"/>
      <c r="AJ59" s="185">
        <v>2544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185">
        <v>7173</v>
      </c>
      <c r="AZ59" s="185"/>
      <c r="BA59" s="244"/>
      <c r="BB59" s="244"/>
      <c r="BC59" s="244"/>
      <c r="BD59" s="244"/>
      <c r="BE59" s="185">
        <v>60463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/>
      <c r="D60" s="187"/>
      <c r="E60" s="187">
        <v>22.95</v>
      </c>
      <c r="F60" s="219"/>
      <c r="G60" s="187"/>
      <c r="H60" s="187"/>
      <c r="I60" s="187"/>
      <c r="J60" s="219"/>
      <c r="K60" s="187"/>
      <c r="L60" s="187">
        <v>0.39</v>
      </c>
      <c r="M60" s="187"/>
      <c r="N60" s="187"/>
      <c r="O60" s="187"/>
      <c r="P60" s="217">
        <v>5.5</v>
      </c>
      <c r="Q60" s="217"/>
      <c r="R60" s="217"/>
      <c r="S60" s="217"/>
      <c r="T60" s="217"/>
      <c r="U60" s="217">
        <v>5.9</v>
      </c>
      <c r="V60" s="217"/>
      <c r="W60" s="217"/>
      <c r="X60" s="217"/>
      <c r="Y60" s="217">
        <v>5.95</v>
      </c>
      <c r="Z60" s="217"/>
      <c r="AA60" s="217"/>
      <c r="AB60" s="217">
        <v>2.29</v>
      </c>
      <c r="AC60" s="217">
        <v>1.25</v>
      </c>
      <c r="AD60" s="217"/>
      <c r="AE60" s="217">
        <v>9.57</v>
      </c>
      <c r="AF60" s="217"/>
      <c r="AG60" s="217">
        <v>7.98</v>
      </c>
      <c r="AH60" s="217"/>
      <c r="AI60" s="217"/>
      <c r="AJ60" s="217">
        <v>7.26</v>
      </c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>
        <v>2.0099999999999998</v>
      </c>
      <c r="AZ60" s="217"/>
      <c r="BA60" s="217"/>
      <c r="BB60" s="217"/>
      <c r="BC60" s="217"/>
      <c r="BD60" s="217"/>
      <c r="BE60" s="217">
        <v>2.65</v>
      </c>
      <c r="BF60" s="217">
        <v>6.63</v>
      </c>
      <c r="BG60" s="217"/>
      <c r="BH60" s="217">
        <v>4.1100000000000003</v>
      </c>
      <c r="BI60" s="217"/>
      <c r="BJ60" s="217">
        <v>2.0299999999999998</v>
      </c>
      <c r="BK60" s="217">
        <v>5.3</v>
      </c>
      <c r="BL60" s="217"/>
      <c r="BM60" s="217"/>
      <c r="BN60" s="217">
        <v>1.32</v>
      </c>
      <c r="BO60" s="217"/>
      <c r="BP60" s="217">
        <v>1</v>
      </c>
      <c r="BQ60" s="217"/>
      <c r="BR60" s="217">
        <v>2.04</v>
      </c>
      <c r="BS60" s="217"/>
      <c r="BT60" s="217"/>
      <c r="BU60" s="217"/>
      <c r="BV60" s="217">
        <v>3.39</v>
      </c>
      <c r="BW60" s="217"/>
      <c r="BX60" s="217">
        <v>1.1499999999999999</v>
      </c>
      <c r="BY60" s="217">
        <v>3.43</v>
      </c>
      <c r="BZ60" s="217"/>
      <c r="CA60" s="217">
        <v>0.42</v>
      </c>
      <c r="CB60" s="217">
        <v>0.81</v>
      </c>
      <c r="CC60" s="217">
        <f>0.67+0.99</f>
        <v>1.6600000000000001</v>
      </c>
      <c r="CD60" s="245" t="s">
        <v>221</v>
      </c>
      <c r="CE60" s="247">
        <f t="shared" ref="CE60:CE70" si="0">SUM(C60:CD60)</f>
        <v>106.99000000000002</v>
      </c>
    </row>
    <row r="61" spans="1:84" ht="12.6" customHeight="1" x14ac:dyDescent="0.25">
      <c r="A61" s="171" t="s">
        <v>235</v>
      </c>
      <c r="B61" s="175"/>
      <c r="C61" s="184">
        <v>620</v>
      </c>
      <c r="D61" s="184"/>
      <c r="E61" s="184">
        <f>1964524+2</f>
        <v>1964526</v>
      </c>
      <c r="F61" s="185"/>
      <c r="G61" s="184"/>
      <c r="H61" s="184"/>
      <c r="I61" s="185"/>
      <c r="J61" s="185"/>
      <c r="K61" s="185"/>
      <c r="L61" s="185">
        <v>39162</v>
      </c>
      <c r="M61" s="184"/>
      <c r="N61" s="184"/>
      <c r="O61" s="184"/>
      <c r="P61" s="185">
        <v>469939</v>
      </c>
      <c r="Q61" s="185"/>
      <c r="R61" s="185"/>
      <c r="S61" s="185"/>
      <c r="T61" s="185"/>
      <c r="U61" s="185">
        <v>438485</v>
      </c>
      <c r="V61" s="185"/>
      <c r="W61" s="185"/>
      <c r="X61" s="185"/>
      <c r="Y61" s="185">
        <v>465497</v>
      </c>
      <c r="Z61" s="185"/>
      <c r="AA61" s="185"/>
      <c r="AB61" s="185">
        <v>214711</v>
      </c>
      <c r="AC61" s="185">
        <v>104676</v>
      </c>
      <c r="AD61" s="185"/>
      <c r="AE61" s="185">
        <v>692941</v>
      </c>
      <c r="AF61" s="185"/>
      <c r="AG61" s="185">
        <v>637910</v>
      </c>
      <c r="AH61" s="185"/>
      <c r="AI61" s="185"/>
      <c r="AJ61" s="185">
        <v>693898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180985</v>
      </c>
      <c r="AZ61" s="185"/>
      <c r="BA61" s="185"/>
      <c r="BB61" s="185"/>
      <c r="BC61" s="185"/>
      <c r="BD61" s="185">
        <v>105912</v>
      </c>
      <c r="BE61" s="185">
        <v>202648</v>
      </c>
      <c r="BF61" s="185">
        <v>192514</v>
      </c>
      <c r="BG61" s="185"/>
      <c r="BH61" s="185">
        <v>348628</v>
      </c>
      <c r="BI61" s="185"/>
      <c r="BJ61" s="185">
        <v>214553</v>
      </c>
      <c r="BK61" s="185">
        <v>213318</v>
      </c>
      <c r="BL61" s="185"/>
      <c r="BM61" s="185"/>
      <c r="BN61" s="185">
        <v>208092</v>
      </c>
      <c r="BO61" s="185"/>
      <c r="BP61" s="185">
        <v>83891</v>
      </c>
      <c r="BQ61" s="185"/>
      <c r="BR61" s="185">
        <v>143433</v>
      </c>
      <c r="BS61" s="185"/>
      <c r="BT61" s="185"/>
      <c r="BU61" s="185"/>
      <c r="BV61" s="185">
        <v>176723</v>
      </c>
      <c r="BW61" s="185"/>
      <c r="BX61" s="185">
        <v>106694</v>
      </c>
      <c r="BY61" s="185">
        <v>371815</v>
      </c>
      <c r="BZ61" s="185"/>
      <c r="CA61" s="185">
        <v>37923</v>
      </c>
      <c r="CB61" s="185">
        <v>46217</v>
      </c>
      <c r="CC61" s="185">
        <f>38402+97948</f>
        <v>136350</v>
      </c>
      <c r="CD61" s="245" t="s">
        <v>221</v>
      </c>
      <c r="CE61" s="195">
        <f t="shared" si="0"/>
        <v>8492061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165</v>
      </c>
      <c r="D62" s="195">
        <f t="shared" si="1"/>
        <v>0</v>
      </c>
      <c r="E62" s="195">
        <f t="shared" si="1"/>
        <v>523185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10429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125152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116776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123969</v>
      </c>
      <c r="Z62" s="195">
        <f t="shared" si="1"/>
        <v>0</v>
      </c>
      <c r="AA62" s="195">
        <f t="shared" si="1"/>
        <v>0</v>
      </c>
      <c r="AB62" s="195">
        <f t="shared" si="1"/>
        <v>57181</v>
      </c>
      <c r="AC62" s="195">
        <f t="shared" si="1"/>
        <v>27877</v>
      </c>
      <c r="AD62" s="195">
        <f t="shared" si="1"/>
        <v>0</v>
      </c>
      <c r="AE62" s="195">
        <f t="shared" si="1"/>
        <v>184541</v>
      </c>
      <c r="AF62" s="195">
        <f t="shared" si="1"/>
        <v>0</v>
      </c>
      <c r="AG62" s="195">
        <f t="shared" si="1"/>
        <v>169886</v>
      </c>
      <c r="AH62" s="195">
        <f t="shared" si="1"/>
        <v>0</v>
      </c>
      <c r="AI62" s="195">
        <f t="shared" si="1"/>
        <v>0</v>
      </c>
      <c r="AJ62" s="195">
        <f t="shared" si="1"/>
        <v>184796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48199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28206</v>
      </c>
      <c r="BE62" s="195">
        <f t="shared" si="1"/>
        <v>53968</v>
      </c>
      <c r="BF62" s="195">
        <f t="shared" si="1"/>
        <v>51270</v>
      </c>
      <c r="BG62" s="195">
        <f t="shared" si="1"/>
        <v>0</v>
      </c>
      <c r="BH62" s="195">
        <f t="shared" si="1"/>
        <v>92845</v>
      </c>
      <c r="BI62" s="195">
        <f t="shared" si="1"/>
        <v>0</v>
      </c>
      <c r="BJ62" s="195">
        <f t="shared" si="1"/>
        <v>57139</v>
      </c>
      <c r="BK62" s="195">
        <f t="shared" si="1"/>
        <v>56810</v>
      </c>
      <c r="BL62" s="195">
        <f t="shared" si="1"/>
        <v>0</v>
      </c>
      <c r="BM62" s="195">
        <f t="shared" si="1"/>
        <v>0</v>
      </c>
      <c r="BN62" s="195">
        <f t="shared" si="1"/>
        <v>55418</v>
      </c>
      <c r="BO62" s="195">
        <f t="shared" ref="BO62:CC62" si="2">ROUND(BO47+BO48,0)</f>
        <v>0</v>
      </c>
      <c r="BP62" s="195">
        <f t="shared" si="2"/>
        <v>22342</v>
      </c>
      <c r="BQ62" s="195">
        <f t="shared" si="2"/>
        <v>0</v>
      </c>
      <c r="BR62" s="195">
        <f t="shared" si="2"/>
        <v>38199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47064</v>
      </c>
      <c r="BW62" s="195">
        <f t="shared" si="2"/>
        <v>0</v>
      </c>
      <c r="BX62" s="195">
        <f t="shared" si="2"/>
        <v>28414</v>
      </c>
      <c r="BY62" s="195">
        <f t="shared" si="2"/>
        <v>99020</v>
      </c>
      <c r="BZ62" s="195">
        <f t="shared" si="2"/>
        <v>0</v>
      </c>
      <c r="CA62" s="195">
        <f t="shared" si="2"/>
        <v>10100</v>
      </c>
      <c r="CB62" s="195">
        <f t="shared" si="2"/>
        <v>12308</v>
      </c>
      <c r="CC62" s="195">
        <f t="shared" si="2"/>
        <v>36312</v>
      </c>
      <c r="CD62" s="245" t="s">
        <v>221</v>
      </c>
      <c r="CE62" s="195">
        <f t="shared" si="0"/>
        <v>2261571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391463</v>
      </c>
      <c r="S63" s="185"/>
      <c r="T63" s="185"/>
      <c r="U63" s="185">
        <v>10425</v>
      </c>
      <c r="V63" s="185"/>
      <c r="W63" s="185"/>
      <c r="X63" s="185"/>
      <c r="Y63" s="185">
        <v>239947</v>
      </c>
      <c r="Z63" s="185"/>
      <c r="AA63" s="185"/>
      <c r="AB63" s="185"/>
      <c r="AC63" s="185"/>
      <c r="AD63" s="185"/>
      <c r="AE63" s="185"/>
      <c r="AF63" s="185"/>
      <c r="AG63" s="185">
        <v>1314000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1955835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>
        <v>61360</v>
      </c>
      <c r="F64" s="185"/>
      <c r="G64" s="184"/>
      <c r="H64" s="184"/>
      <c r="I64" s="185"/>
      <c r="J64" s="185"/>
      <c r="K64" s="185"/>
      <c r="L64" s="185">
        <v>295</v>
      </c>
      <c r="M64" s="184"/>
      <c r="N64" s="184"/>
      <c r="O64" s="184"/>
      <c r="P64" s="185">
        <v>36415</v>
      </c>
      <c r="Q64" s="185"/>
      <c r="R64" s="185">
        <v>1105</v>
      </c>
      <c r="S64" s="185">
        <f>166710+597</f>
        <v>167307</v>
      </c>
      <c r="T64" s="185"/>
      <c r="U64" s="185">
        <f>289808+11360</f>
        <v>301168</v>
      </c>
      <c r="V64" s="185"/>
      <c r="W64" s="185"/>
      <c r="X64" s="185"/>
      <c r="Y64" s="185">
        <v>63097</v>
      </c>
      <c r="Z64" s="185"/>
      <c r="AA64" s="185"/>
      <c r="AB64" s="185">
        <v>311308</v>
      </c>
      <c r="AC64" s="185">
        <v>3071</v>
      </c>
      <c r="AD64" s="185"/>
      <c r="AE64" s="185">
        <v>7077</v>
      </c>
      <c r="AF64" s="185"/>
      <c r="AG64" s="185">
        <v>28890</v>
      </c>
      <c r="AH64" s="185"/>
      <c r="AI64" s="185"/>
      <c r="AJ64" s="185">
        <v>37358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107085</v>
      </c>
      <c r="AZ64" s="185"/>
      <c r="BA64" s="185">
        <v>6690</v>
      </c>
      <c r="BB64" s="185"/>
      <c r="BC64" s="185"/>
      <c r="BD64" s="185">
        <v>823</v>
      </c>
      <c r="BE64" s="185">
        <v>30478</v>
      </c>
      <c r="BF64" s="185">
        <v>27206</v>
      </c>
      <c r="BG64" s="185"/>
      <c r="BH64" s="185">
        <f>51484+1482</f>
        <v>52966</v>
      </c>
      <c r="BI64" s="185"/>
      <c r="BJ64" s="185">
        <v>563</v>
      </c>
      <c r="BK64" s="185">
        <v>13248</v>
      </c>
      <c r="BL64" s="185"/>
      <c r="BM64" s="185"/>
      <c r="BN64" s="185">
        <v>3003</v>
      </c>
      <c r="BO64" s="185"/>
      <c r="BP64" s="185">
        <v>3723</v>
      </c>
      <c r="BQ64" s="185"/>
      <c r="BR64" s="185">
        <v>1408</v>
      </c>
      <c r="BS64" s="185"/>
      <c r="BT64" s="185"/>
      <c r="BU64" s="185"/>
      <c r="BV64" s="185">
        <v>1673</v>
      </c>
      <c r="BW64" s="185"/>
      <c r="BX64" s="185"/>
      <c r="BY64" s="185">
        <v>1186</v>
      </c>
      <c r="BZ64" s="185"/>
      <c r="CA64" s="185"/>
      <c r="CB64" s="185">
        <v>2111</v>
      </c>
      <c r="CC64" s="185">
        <v>-457</v>
      </c>
      <c r="CD64" s="245" t="s">
        <v>221</v>
      </c>
      <c r="CE64" s="195">
        <f t="shared" si="0"/>
        <v>1270157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480</v>
      </c>
      <c r="Q65" s="185"/>
      <c r="R65" s="185">
        <v>-495</v>
      </c>
      <c r="S65" s="185"/>
      <c r="T65" s="185"/>
      <c r="U65" s="185"/>
      <c r="V65" s="185"/>
      <c r="W65" s="185"/>
      <c r="X65" s="185"/>
      <c r="Y65" s="185">
        <v>7612</v>
      </c>
      <c r="Z65" s="185"/>
      <c r="AA65" s="185"/>
      <c r="AB65" s="185"/>
      <c r="AC65" s="185"/>
      <c r="AD65" s="185"/>
      <c r="AE65" s="185">
        <f>2288+1151</f>
        <v>3439</v>
      </c>
      <c r="AF65" s="185"/>
      <c r="AG65" s="185">
        <v>960</v>
      </c>
      <c r="AH65" s="185"/>
      <c r="AI65" s="185"/>
      <c r="AJ65" s="185">
        <v>2828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165011</v>
      </c>
      <c r="BF65" s="185"/>
      <c r="BG65" s="185"/>
      <c r="BH65" s="185">
        <v>48271</v>
      </c>
      <c r="BI65" s="185"/>
      <c r="BJ65" s="185"/>
      <c r="BK65" s="185"/>
      <c r="BL65" s="185"/>
      <c r="BM65" s="185"/>
      <c r="BN65" s="185">
        <f>960+3370</f>
        <v>4330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2881</v>
      </c>
      <c r="BZ65" s="185"/>
      <c r="CA65" s="185"/>
      <c r="CB65" s="185"/>
      <c r="CC65" s="185"/>
      <c r="CD65" s="245" t="s">
        <v>221</v>
      </c>
      <c r="CE65" s="195">
        <f t="shared" si="0"/>
        <v>235317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>
        <v>194886</v>
      </c>
      <c r="F66" s="184"/>
      <c r="G66" s="184"/>
      <c r="H66" s="184"/>
      <c r="I66" s="184"/>
      <c r="J66" s="184"/>
      <c r="K66" s="185"/>
      <c r="L66" s="185">
        <v>306</v>
      </c>
      <c r="M66" s="184"/>
      <c r="N66" s="184"/>
      <c r="O66" s="185"/>
      <c r="P66" s="185">
        <v>32548</v>
      </c>
      <c r="Q66" s="185"/>
      <c r="R66" s="185"/>
      <c r="S66" s="184"/>
      <c r="T66" s="184"/>
      <c r="U66" s="185">
        <v>222096</v>
      </c>
      <c r="V66" s="185"/>
      <c r="W66" s="185"/>
      <c r="X66" s="185"/>
      <c r="Y66" s="185">
        <v>436775</v>
      </c>
      <c r="Z66" s="185"/>
      <c r="AA66" s="185"/>
      <c r="AB66" s="185">
        <v>66702</v>
      </c>
      <c r="AC66" s="185">
        <v>5395</v>
      </c>
      <c r="AD66" s="185"/>
      <c r="AE66" s="185">
        <v>33788</v>
      </c>
      <c r="AF66" s="185"/>
      <c r="AG66" s="185">
        <v>3836</v>
      </c>
      <c r="AH66" s="185"/>
      <c r="AI66" s="185"/>
      <c r="AJ66" s="185">
        <v>70041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1133</v>
      </c>
      <c r="AZ66" s="185"/>
      <c r="BA66" s="185"/>
      <c r="BB66" s="185"/>
      <c r="BC66" s="185"/>
      <c r="BD66" s="185"/>
      <c r="BE66" s="185">
        <v>159124</v>
      </c>
      <c r="BF66" s="185">
        <v>585</v>
      </c>
      <c r="BG66" s="185"/>
      <c r="BH66" s="185">
        <f>52557+452230+18</f>
        <v>504805</v>
      </c>
      <c r="BI66" s="185"/>
      <c r="BJ66" s="185">
        <v>96654</v>
      </c>
      <c r="BK66" s="185">
        <v>99681</v>
      </c>
      <c r="BL66" s="185"/>
      <c r="BM66" s="185"/>
      <c r="BN66" s="185">
        <f>89534+2990</f>
        <v>92524</v>
      </c>
      <c r="BO66" s="185"/>
      <c r="BP66" s="185">
        <v>97501</v>
      </c>
      <c r="BQ66" s="185"/>
      <c r="BR66" s="185">
        <v>46448</v>
      </c>
      <c r="BS66" s="185"/>
      <c r="BT66" s="185"/>
      <c r="BU66" s="185"/>
      <c r="BV66" s="185">
        <v>4033</v>
      </c>
      <c r="BW66" s="185"/>
      <c r="BX66" s="185"/>
      <c r="BY66" s="185"/>
      <c r="BZ66" s="185"/>
      <c r="CA66" s="185"/>
      <c r="CB66" s="185"/>
      <c r="CC66" s="185">
        <f>16622+240+199</f>
        <v>17061</v>
      </c>
      <c r="CD66" s="245" t="s">
        <v>221</v>
      </c>
      <c r="CE66" s="195">
        <f t="shared" si="0"/>
        <v>2185922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69491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20991</v>
      </c>
      <c r="Q67" s="195">
        <f t="shared" si="3"/>
        <v>0</v>
      </c>
      <c r="R67" s="195">
        <f t="shared" si="3"/>
        <v>0</v>
      </c>
      <c r="S67" s="195">
        <f t="shared" si="3"/>
        <v>1095</v>
      </c>
      <c r="T67" s="195">
        <f t="shared" si="3"/>
        <v>0</v>
      </c>
      <c r="U67" s="195">
        <f t="shared" si="3"/>
        <v>2594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64747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6172</v>
      </c>
      <c r="AD67" s="195">
        <f t="shared" si="3"/>
        <v>0</v>
      </c>
      <c r="AE67" s="195">
        <f t="shared" si="3"/>
        <v>2537</v>
      </c>
      <c r="AF67" s="195">
        <f t="shared" si="3"/>
        <v>0</v>
      </c>
      <c r="AG67" s="195">
        <f t="shared" si="3"/>
        <v>15487</v>
      </c>
      <c r="AH67" s="195">
        <f t="shared" si="3"/>
        <v>0</v>
      </c>
      <c r="AI67" s="195">
        <f t="shared" si="3"/>
        <v>0</v>
      </c>
      <c r="AJ67" s="195">
        <f t="shared" si="3"/>
        <v>16009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2642</v>
      </c>
      <c r="AZ67" s="195">
        <f>ROUND(AZ51+AZ52,0)</f>
        <v>0</v>
      </c>
      <c r="BA67" s="195">
        <f>ROUND(BA51+BA52,0)</f>
        <v>1230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7493</v>
      </c>
      <c r="BF67" s="195">
        <f t="shared" si="3"/>
        <v>1504</v>
      </c>
      <c r="BG67" s="195">
        <f t="shared" si="3"/>
        <v>0</v>
      </c>
      <c r="BH67" s="195">
        <f t="shared" si="3"/>
        <v>51622</v>
      </c>
      <c r="BI67" s="195">
        <f t="shared" si="3"/>
        <v>0</v>
      </c>
      <c r="BJ67" s="195">
        <f t="shared" si="3"/>
        <v>40497</v>
      </c>
      <c r="BK67" s="195">
        <f t="shared" si="3"/>
        <v>3584</v>
      </c>
      <c r="BL67" s="195">
        <f t="shared" si="3"/>
        <v>0</v>
      </c>
      <c r="BM67" s="195">
        <f t="shared" si="3"/>
        <v>0</v>
      </c>
      <c r="BN67" s="195">
        <f t="shared" si="3"/>
        <v>270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838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778560</v>
      </c>
      <c r="CD67" s="245" t="s">
        <v>221</v>
      </c>
      <c r="CE67" s="195">
        <f t="shared" si="0"/>
        <v>1087363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>
        <v>1654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>
        <v>579</v>
      </c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2642</v>
      </c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>
        <v>3584</v>
      </c>
      <c r="BL68" s="185"/>
      <c r="BM68" s="185"/>
      <c r="BN68" s="185">
        <v>142</v>
      </c>
      <c r="BO68" s="185"/>
      <c r="BP68" s="185"/>
      <c r="BQ68" s="185"/>
      <c r="BR68" s="185"/>
      <c r="BS68" s="185"/>
      <c r="BT68" s="185"/>
      <c r="BU68" s="185"/>
      <c r="BV68" s="185">
        <v>838</v>
      </c>
      <c r="BW68" s="185"/>
      <c r="BX68" s="185"/>
      <c r="BY68" s="185"/>
      <c r="BZ68" s="185"/>
      <c r="CA68" s="185"/>
      <c r="CB68" s="185"/>
      <c r="CC68" s="185"/>
      <c r="CD68" s="245" t="s">
        <v>221</v>
      </c>
      <c r="CE68" s="195">
        <f t="shared" si="0"/>
        <v>9439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>
        <v>21058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3258</v>
      </c>
      <c r="Q69" s="185"/>
      <c r="R69" s="220"/>
      <c r="S69" s="185">
        <v>815</v>
      </c>
      <c r="T69" s="184"/>
      <c r="U69" s="185">
        <v>1466</v>
      </c>
      <c r="V69" s="185"/>
      <c r="W69" s="184"/>
      <c r="X69" s="185"/>
      <c r="Y69" s="185">
        <v>5029</v>
      </c>
      <c r="Z69" s="185"/>
      <c r="AA69" s="185"/>
      <c r="AB69" s="185">
        <v>16976</v>
      </c>
      <c r="AC69" s="185">
        <v>35</v>
      </c>
      <c r="AD69" s="185"/>
      <c r="AE69" s="185">
        <v>6908</v>
      </c>
      <c r="AF69" s="185"/>
      <c r="AG69" s="185">
        <v>2829</v>
      </c>
      <c r="AH69" s="185"/>
      <c r="AI69" s="185"/>
      <c r="AJ69" s="185">
        <v>9487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347</v>
      </c>
      <c r="AZ69" s="185"/>
      <c r="BA69" s="185"/>
      <c r="BB69" s="185"/>
      <c r="BC69" s="185"/>
      <c r="BD69" s="185"/>
      <c r="BE69" s="185">
        <v>8324</v>
      </c>
      <c r="BF69" s="185">
        <v>252</v>
      </c>
      <c r="BG69" s="185"/>
      <c r="BH69" s="220">
        <v>997</v>
      </c>
      <c r="BI69" s="185"/>
      <c r="BJ69" s="185">
        <f>49428-327</f>
        <v>49101</v>
      </c>
      <c r="BK69" s="185">
        <v>385</v>
      </c>
      <c r="BL69" s="185"/>
      <c r="BM69" s="185"/>
      <c r="BN69" s="185">
        <v>79548</v>
      </c>
      <c r="BO69" s="185"/>
      <c r="BP69" s="185">
        <v>1192</v>
      </c>
      <c r="BQ69" s="185"/>
      <c r="BR69" s="185">
        <v>575</v>
      </c>
      <c r="BS69" s="185"/>
      <c r="BT69" s="185"/>
      <c r="BU69" s="185"/>
      <c r="BV69" s="185">
        <v>2894</v>
      </c>
      <c r="BW69" s="185"/>
      <c r="BX69" s="185">
        <v>6684</v>
      </c>
      <c r="BY69" s="185">
        <v>2917</v>
      </c>
      <c r="BZ69" s="185"/>
      <c r="CA69" s="185"/>
      <c r="CB69" s="185">
        <v>1396</v>
      </c>
      <c r="CC69" s="185">
        <f>3622+724+41</f>
        <v>4387</v>
      </c>
      <c r="CD69" s="188">
        <v>1210977</v>
      </c>
      <c r="CE69" s="195">
        <f t="shared" si="0"/>
        <v>1437837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98042</v>
      </c>
      <c r="CE70" s="195">
        <f t="shared" si="0"/>
        <v>98042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785</v>
      </c>
      <c r="D71" s="195">
        <f t="shared" ref="D71:AI71" si="5">SUM(D61:D69)-D70</f>
        <v>0</v>
      </c>
      <c r="E71" s="195">
        <f t="shared" si="5"/>
        <v>2836160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50192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688783</v>
      </c>
      <c r="Q71" s="195">
        <f t="shared" si="5"/>
        <v>0</v>
      </c>
      <c r="R71" s="195">
        <f t="shared" si="5"/>
        <v>392073</v>
      </c>
      <c r="S71" s="195">
        <f t="shared" si="5"/>
        <v>169217</v>
      </c>
      <c r="T71" s="195">
        <f t="shared" si="5"/>
        <v>0</v>
      </c>
      <c r="U71" s="195">
        <f t="shared" si="5"/>
        <v>1093589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1406673</v>
      </c>
      <c r="Z71" s="195">
        <f t="shared" si="5"/>
        <v>0</v>
      </c>
      <c r="AA71" s="195">
        <f t="shared" si="5"/>
        <v>0</v>
      </c>
      <c r="AB71" s="195">
        <f t="shared" si="5"/>
        <v>666878</v>
      </c>
      <c r="AC71" s="195">
        <f t="shared" si="5"/>
        <v>147226</v>
      </c>
      <c r="AD71" s="195">
        <f t="shared" si="5"/>
        <v>0</v>
      </c>
      <c r="AE71" s="195">
        <f t="shared" si="5"/>
        <v>931231</v>
      </c>
      <c r="AF71" s="195">
        <f t="shared" si="5"/>
        <v>0</v>
      </c>
      <c r="AG71" s="195">
        <f t="shared" si="5"/>
        <v>2173798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1014417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343033</v>
      </c>
      <c r="AZ71" s="195">
        <f t="shared" si="6"/>
        <v>0</v>
      </c>
      <c r="BA71" s="195">
        <f t="shared" si="6"/>
        <v>7920</v>
      </c>
      <c r="BB71" s="195">
        <f t="shared" si="6"/>
        <v>0</v>
      </c>
      <c r="BC71" s="195">
        <f t="shared" si="6"/>
        <v>0</v>
      </c>
      <c r="BD71" s="195">
        <f t="shared" si="6"/>
        <v>134941</v>
      </c>
      <c r="BE71" s="195">
        <f t="shared" si="6"/>
        <v>627046</v>
      </c>
      <c r="BF71" s="195">
        <f t="shared" si="6"/>
        <v>273331</v>
      </c>
      <c r="BG71" s="195">
        <f t="shared" si="6"/>
        <v>0</v>
      </c>
      <c r="BH71" s="195">
        <f t="shared" si="6"/>
        <v>1100134</v>
      </c>
      <c r="BI71" s="195">
        <f t="shared" si="6"/>
        <v>0</v>
      </c>
      <c r="BJ71" s="195">
        <f t="shared" si="6"/>
        <v>458507</v>
      </c>
      <c r="BK71" s="195">
        <f t="shared" si="6"/>
        <v>390610</v>
      </c>
      <c r="BL71" s="195">
        <f t="shared" si="6"/>
        <v>0</v>
      </c>
      <c r="BM71" s="195">
        <f t="shared" si="6"/>
        <v>0</v>
      </c>
      <c r="BN71" s="195">
        <f t="shared" si="6"/>
        <v>443327</v>
      </c>
      <c r="BO71" s="195">
        <f t="shared" si="6"/>
        <v>0</v>
      </c>
      <c r="BP71" s="195">
        <f t="shared" ref="BP71:CC71" si="7">SUM(BP61:BP69)-BP70</f>
        <v>208649</v>
      </c>
      <c r="BQ71" s="195">
        <f t="shared" si="7"/>
        <v>0</v>
      </c>
      <c r="BR71" s="195">
        <f t="shared" si="7"/>
        <v>230063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234063</v>
      </c>
      <c r="BW71" s="195">
        <f t="shared" si="7"/>
        <v>0</v>
      </c>
      <c r="BX71" s="195">
        <f t="shared" si="7"/>
        <v>141792</v>
      </c>
      <c r="BY71" s="195">
        <f t="shared" si="7"/>
        <v>477819</v>
      </c>
      <c r="BZ71" s="195">
        <f t="shared" si="7"/>
        <v>0</v>
      </c>
      <c r="CA71" s="195">
        <f t="shared" si="7"/>
        <v>48023</v>
      </c>
      <c r="CB71" s="195">
        <f t="shared" si="7"/>
        <v>62032</v>
      </c>
      <c r="CC71" s="195">
        <f t="shared" si="7"/>
        <v>972213</v>
      </c>
      <c r="CD71" s="241">
        <f>CD69-CD70</f>
        <v>1112935</v>
      </c>
      <c r="CE71" s="195">
        <f>SUM(CE61:CE69)-CE70</f>
        <v>18837460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570452</v>
      </c>
      <c r="CF72" s="248"/>
    </row>
    <row r="73" spans="1:84" ht="12.6" customHeight="1" x14ac:dyDescent="0.25">
      <c r="A73" s="171" t="s">
        <v>245</v>
      </c>
      <c r="B73" s="175"/>
      <c r="C73" s="184">
        <v>34810</v>
      </c>
      <c r="D73" s="184"/>
      <c r="E73" s="185">
        <f>1494035+409752+724</f>
        <v>1904511</v>
      </c>
      <c r="F73" s="185"/>
      <c r="G73" s="184"/>
      <c r="H73" s="184"/>
      <c r="I73" s="185"/>
      <c r="J73" s="185"/>
      <c r="K73" s="185"/>
      <c r="L73" s="185">
        <v>3212918</v>
      </c>
      <c r="M73" s="184"/>
      <c r="N73" s="184"/>
      <c r="O73" s="184"/>
      <c r="P73" s="185">
        <v>20096</v>
      </c>
      <c r="Q73" s="185">
        <v>4545</v>
      </c>
      <c r="R73" s="185">
        <v>22251</v>
      </c>
      <c r="S73" s="185">
        <v>99020</v>
      </c>
      <c r="T73" s="185"/>
      <c r="U73" s="185">
        <f>397517+5900</f>
        <v>403417</v>
      </c>
      <c r="V73" s="185"/>
      <c r="W73" s="185"/>
      <c r="X73" s="185"/>
      <c r="Y73" s="185">
        <v>402816</v>
      </c>
      <c r="Z73" s="185"/>
      <c r="AA73" s="185"/>
      <c r="AB73" s="185">
        <v>1135805</v>
      </c>
      <c r="AC73" s="185">
        <v>172835</v>
      </c>
      <c r="AD73" s="185"/>
      <c r="AE73" s="185">
        <v>722663</v>
      </c>
      <c r="AF73" s="185"/>
      <c r="AG73" s="185">
        <v>133113</v>
      </c>
      <c r="AH73" s="185"/>
      <c r="AI73" s="185"/>
      <c r="AJ73" s="185">
        <v>12612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8281412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>
        <f>217343+9193-8</f>
        <v>226528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f>1251675+45136</f>
        <v>1296811</v>
      </c>
      <c r="Q74" s="185">
        <v>70759</v>
      </c>
      <c r="R74" s="185">
        <v>579157</v>
      </c>
      <c r="S74" s="185">
        <v>250885</v>
      </c>
      <c r="T74" s="185"/>
      <c r="U74" s="185">
        <f>2486086+4130</f>
        <v>2490216</v>
      </c>
      <c r="V74" s="185"/>
      <c r="W74" s="185"/>
      <c r="X74" s="185"/>
      <c r="Y74" s="185">
        <v>5979673</v>
      </c>
      <c r="Z74" s="185"/>
      <c r="AA74" s="185"/>
      <c r="AB74" s="185">
        <v>1524352</v>
      </c>
      <c r="AC74" s="185">
        <v>553562</v>
      </c>
      <c r="AD74" s="185"/>
      <c r="AE74" s="185">
        <f>1500425+6659</f>
        <v>1507084</v>
      </c>
      <c r="AF74" s="185"/>
      <c r="AG74" s="185">
        <v>4988649</v>
      </c>
      <c r="AH74" s="185"/>
      <c r="AI74" s="185"/>
      <c r="AJ74" s="185">
        <f>1085739+61064</f>
        <v>1146803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20614479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34810</v>
      </c>
      <c r="D75" s="195">
        <f t="shared" si="9"/>
        <v>0</v>
      </c>
      <c r="E75" s="195">
        <f t="shared" si="9"/>
        <v>2131039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3212918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1316907</v>
      </c>
      <c r="Q75" s="195">
        <f t="shared" si="9"/>
        <v>75304</v>
      </c>
      <c r="R75" s="195">
        <f t="shared" si="9"/>
        <v>601408</v>
      </c>
      <c r="S75" s="195">
        <f t="shared" si="9"/>
        <v>349905</v>
      </c>
      <c r="T75" s="195">
        <f t="shared" si="9"/>
        <v>0</v>
      </c>
      <c r="U75" s="195">
        <f t="shared" si="9"/>
        <v>2893633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6382489</v>
      </c>
      <c r="Z75" s="195">
        <f t="shared" si="9"/>
        <v>0</v>
      </c>
      <c r="AA75" s="195">
        <f t="shared" si="9"/>
        <v>0</v>
      </c>
      <c r="AB75" s="195">
        <f t="shared" si="9"/>
        <v>2660157</v>
      </c>
      <c r="AC75" s="195">
        <f t="shared" si="9"/>
        <v>726397</v>
      </c>
      <c r="AD75" s="195">
        <f t="shared" si="9"/>
        <v>0</v>
      </c>
      <c r="AE75" s="195">
        <f t="shared" si="9"/>
        <v>2229747</v>
      </c>
      <c r="AF75" s="195">
        <f t="shared" si="9"/>
        <v>0</v>
      </c>
      <c r="AG75" s="195">
        <f t="shared" si="9"/>
        <v>5121762</v>
      </c>
      <c r="AH75" s="195">
        <f t="shared" si="9"/>
        <v>0</v>
      </c>
      <c r="AI75" s="195">
        <f t="shared" si="9"/>
        <v>0</v>
      </c>
      <c r="AJ75" s="195">
        <f t="shared" si="9"/>
        <v>1159415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28895891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185">
        <v>10104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3817</v>
      </c>
      <c r="Q76" s="185"/>
      <c r="R76" s="185"/>
      <c r="S76" s="185"/>
      <c r="T76" s="185"/>
      <c r="U76" s="185">
        <v>1143</v>
      </c>
      <c r="V76" s="185"/>
      <c r="W76" s="185"/>
      <c r="X76" s="185"/>
      <c r="Y76" s="185">
        <v>4866</v>
      </c>
      <c r="Z76" s="185"/>
      <c r="AA76" s="185"/>
      <c r="AB76" s="185">
        <v>574</v>
      </c>
      <c r="AC76" s="185">
        <v>349</v>
      </c>
      <c r="AD76" s="185"/>
      <c r="AE76" s="185">
        <v>2748</v>
      </c>
      <c r="AF76" s="185"/>
      <c r="AG76" s="185">
        <v>2835</v>
      </c>
      <c r="AH76" s="185"/>
      <c r="AI76" s="185"/>
      <c r="AJ76" s="185">
        <v>5347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2674</v>
      </c>
      <c r="AZ76" s="185"/>
      <c r="BA76" s="185">
        <v>156</v>
      </c>
      <c r="BB76" s="185"/>
      <c r="BC76" s="185"/>
      <c r="BD76" s="185">
        <v>1045</v>
      </c>
      <c r="BE76" s="185">
        <v>6369</v>
      </c>
      <c r="BF76" s="185">
        <v>786</v>
      </c>
      <c r="BG76" s="185"/>
      <c r="BH76" s="185"/>
      <c r="BI76" s="185"/>
      <c r="BJ76" s="185"/>
      <c r="BK76" s="185"/>
      <c r="BL76" s="185"/>
      <c r="BM76" s="185"/>
      <c r="BN76" s="185">
        <v>17650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5" t="s">
        <v>221</v>
      </c>
      <c r="CE76" s="195">
        <f t="shared" si="8"/>
        <v>60463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7071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102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7173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</v>
      </c>
      <c r="D78" s="184"/>
      <c r="E78" s="184">
        <v>1688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516</v>
      </c>
      <c r="Q78" s="184"/>
      <c r="R78" s="184"/>
      <c r="S78" s="184"/>
      <c r="T78" s="184"/>
      <c r="U78" s="184">
        <v>253</v>
      </c>
      <c r="V78" s="184"/>
      <c r="W78" s="184"/>
      <c r="X78" s="184"/>
      <c r="Y78" s="184">
        <v>362</v>
      </c>
      <c r="Z78" s="184"/>
      <c r="AA78" s="184"/>
      <c r="AB78" s="184"/>
      <c r="AC78" s="184">
        <v>27</v>
      </c>
      <c r="AD78" s="184"/>
      <c r="AE78" s="184">
        <v>131</v>
      </c>
      <c r="AF78" s="184"/>
      <c r="AG78" s="184">
        <v>556</v>
      </c>
      <c r="AH78" s="184"/>
      <c r="AI78" s="184"/>
      <c r="AJ78" s="184">
        <v>456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5" t="s">
        <v>221</v>
      </c>
      <c r="AY78" s="245" t="s">
        <v>221</v>
      </c>
      <c r="AZ78" s="245" t="s">
        <v>221</v>
      </c>
      <c r="BA78" s="184">
        <v>1583</v>
      </c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/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>
        <v>47</v>
      </c>
      <c r="BW78" s="184"/>
      <c r="BX78" s="184"/>
      <c r="BY78" s="184"/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5621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>
        <v>7071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>
        <v>102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7173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f>9.67+0.33</f>
        <v>10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2.0299999999999998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3.48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15.51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1" t="s">
        <v>1014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1011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1000</v>
      </c>
      <c r="D84" s="202"/>
      <c r="E84" s="201"/>
    </row>
    <row r="85" spans="1:5" ht="12.6" customHeight="1" x14ac:dyDescent="0.25">
      <c r="A85" s="173" t="s">
        <v>987</v>
      </c>
      <c r="B85" s="172"/>
      <c r="C85" s="266" t="s">
        <v>1001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1002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1003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1004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1005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1006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1007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1008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75" t="s">
        <v>1009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1010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218</v>
      </c>
      <c r="D111" s="174">
        <v>699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112</v>
      </c>
      <c r="D112" s="174">
        <v>1514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17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6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1413492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151</v>
      </c>
      <c r="C138" s="189">
        <v>32</v>
      </c>
      <c r="D138" s="174">
        <v>35</v>
      </c>
      <c r="E138" s="175">
        <f>SUM(B138:D138)</f>
        <v>218</v>
      </c>
    </row>
    <row r="139" spans="1:6" ht="12.6" customHeight="1" x14ac:dyDescent="0.25">
      <c r="A139" s="173" t="s">
        <v>215</v>
      </c>
      <c r="B139" s="174">
        <v>520</v>
      </c>
      <c r="C139" s="189">
        <v>86</v>
      </c>
      <c r="D139" s="174">
        <v>93</v>
      </c>
      <c r="E139" s="175">
        <f>SUM(B139:D139)</f>
        <v>699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2329663</v>
      </c>
      <c r="C141" s="189">
        <v>89589</v>
      </c>
      <c r="D141" s="174">
        <v>1115781</v>
      </c>
      <c r="E141" s="175">
        <f>SUM(B141:D141)</f>
        <v>3535033</v>
      </c>
      <c r="F141" s="199"/>
    </row>
    <row r="142" spans="1:6" ht="12.6" customHeight="1" x14ac:dyDescent="0.25">
      <c r="A142" s="173" t="s">
        <v>246</v>
      </c>
      <c r="B142" s="174">
        <v>7713853</v>
      </c>
      <c r="C142" s="189">
        <v>687026</v>
      </c>
      <c r="D142" s="174">
        <f>12201887+11713</f>
        <v>12213600</v>
      </c>
      <c r="E142" s="175">
        <f>SUM(B142:D142)</f>
        <v>20614479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97</v>
      </c>
      <c r="C144" s="189">
        <v>0</v>
      </c>
      <c r="D144" s="174">
        <v>15</v>
      </c>
      <c r="E144" s="175">
        <f>SUM(B144:D144)</f>
        <v>112</v>
      </c>
    </row>
    <row r="145" spans="1:5" ht="12.6" customHeight="1" x14ac:dyDescent="0.25">
      <c r="A145" s="173" t="s">
        <v>215</v>
      </c>
      <c r="B145" s="174">
        <v>1283</v>
      </c>
      <c r="C145" s="189">
        <v>0</v>
      </c>
      <c r="D145" s="174">
        <v>231</v>
      </c>
      <c r="E145" s="175">
        <f>SUM(B145:D145)</f>
        <v>1514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3959371</v>
      </c>
      <c r="C147" s="189">
        <v>0</v>
      </c>
      <c r="D147" s="174">
        <v>787008</v>
      </c>
      <c r="E147" s="175">
        <f>SUM(B147:D147)</f>
        <v>4746379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4043843</v>
      </c>
      <c r="C157" s="174">
        <v>3136249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613712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34344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151506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1050742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6531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188960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215776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2261571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9439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9439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57885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61603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119488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14541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77825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92366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999123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999123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474331</v>
      </c>
      <c r="C195" s="189"/>
      <c r="D195" s="174"/>
      <c r="E195" s="175">
        <f t="shared" ref="E195:E203" si="10">SUM(B195:C195)-D195</f>
        <v>474331</v>
      </c>
    </row>
    <row r="196" spans="1:8" ht="12.6" customHeight="1" x14ac:dyDescent="0.25">
      <c r="A196" s="173" t="s">
        <v>333</v>
      </c>
      <c r="B196" s="174">
        <v>503985</v>
      </c>
      <c r="C196" s="189"/>
      <c r="D196" s="174"/>
      <c r="E196" s="175">
        <f t="shared" si="10"/>
        <v>503985</v>
      </c>
    </row>
    <row r="197" spans="1:8" ht="12.6" customHeight="1" x14ac:dyDescent="0.25">
      <c r="A197" s="173" t="s">
        <v>334</v>
      </c>
      <c r="B197" s="174">
        <v>18265939</v>
      </c>
      <c r="C197" s="189"/>
      <c r="D197" s="174"/>
      <c r="E197" s="175">
        <f t="shared" si="10"/>
        <v>18265939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928389</v>
      </c>
      <c r="C199" s="189"/>
      <c r="D199" s="174"/>
      <c r="E199" s="175">
        <f t="shared" si="10"/>
        <v>928389</v>
      </c>
    </row>
    <row r="200" spans="1:8" ht="12.6" customHeight="1" x14ac:dyDescent="0.25">
      <c r="A200" s="173" t="s">
        <v>337</v>
      </c>
      <c r="B200" s="174">
        <v>6093536</v>
      </c>
      <c r="C200" s="189">
        <f>282227+6890</f>
        <v>289117</v>
      </c>
      <c r="D200" s="174">
        <v>321094</v>
      </c>
      <c r="E200" s="175">
        <f t="shared" si="10"/>
        <v>6061559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266110</v>
      </c>
      <c r="C203" s="189">
        <f>243739+14400</f>
        <v>258139</v>
      </c>
      <c r="D203" s="174">
        <v>0</v>
      </c>
      <c r="E203" s="175">
        <f t="shared" si="10"/>
        <v>524249</v>
      </c>
    </row>
    <row r="204" spans="1:8" ht="12.6" customHeight="1" x14ac:dyDescent="0.25">
      <c r="A204" s="173" t="s">
        <v>203</v>
      </c>
      <c r="B204" s="175">
        <f>SUM(B195:B203)</f>
        <v>26532290</v>
      </c>
      <c r="C204" s="191">
        <f>SUM(C195:C203)</f>
        <v>547256</v>
      </c>
      <c r="D204" s="175">
        <f>SUM(D195:D203)</f>
        <v>321094</v>
      </c>
      <c r="E204" s="175">
        <f>SUM(E195:E203)</f>
        <v>26758452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158690</v>
      </c>
      <c r="C209" s="189">
        <v>20002</v>
      </c>
      <c r="D209" s="174"/>
      <c r="E209" s="175">
        <f t="shared" ref="E209:E216" si="11">SUM(B209:C209)-D209</f>
        <v>178692</v>
      </c>
      <c r="H209" s="255"/>
    </row>
    <row r="210" spans="1:8" ht="12.6" customHeight="1" x14ac:dyDescent="0.25">
      <c r="A210" s="173" t="s">
        <v>334</v>
      </c>
      <c r="B210" s="174">
        <v>8306341</v>
      </c>
      <c r="C210" s="189">
        <v>737576</v>
      </c>
      <c r="D210" s="174"/>
      <c r="E210" s="175">
        <f t="shared" si="11"/>
        <v>9043917</v>
      </c>
      <c r="H210" s="255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5"/>
    </row>
    <row r="212" spans="1:8" ht="12.6" customHeight="1" x14ac:dyDescent="0.25">
      <c r="A212" s="173" t="s">
        <v>336</v>
      </c>
      <c r="B212" s="174">
        <v>352929</v>
      </c>
      <c r="C212" s="189">
        <v>26539</v>
      </c>
      <c r="D212" s="174"/>
      <c r="E212" s="175">
        <f t="shared" si="11"/>
        <v>379468</v>
      </c>
      <c r="H212" s="255"/>
    </row>
    <row r="213" spans="1:8" ht="12.6" customHeight="1" x14ac:dyDescent="0.25">
      <c r="A213" s="173" t="s">
        <v>337</v>
      </c>
      <c r="B213" s="174">
        <v>5076651</v>
      </c>
      <c r="C213" s="189">
        <v>303017</v>
      </c>
      <c r="D213" s="174">
        <v>321095</v>
      </c>
      <c r="E213" s="175">
        <f t="shared" si="11"/>
        <v>5058573</v>
      </c>
      <c r="H213" s="255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13894611</v>
      </c>
      <c r="C217" s="191">
        <f>SUM(C208:C216)</f>
        <v>1087134</v>
      </c>
      <c r="D217" s="175">
        <f>SUM(D208:D216)</f>
        <v>321095</v>
      </c>
      <c r="E217" s="175">
        <f>SUM(E208:E216)</f>
        <v>14660650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6" t="s">
        <v>991</v>
      </c>
      <c r="C220" s="276"/>
      <c r="D220" s="205"/>
      <c r="E220" s="205"/>
    </row>
    <row r="221" spans="1:8" ht="12.6" customHeight="1" x14ac:dyDescent="0.25">
      <c r="A221" s="267" t="s">
        <v>991</v>
      </c>
      <c r="B221" s="205"/>
      <c r="C221" s="189">
        <v>638173</v>
      </c>
      <c r="D221" s="172">
        <f>C221</f>
        <v>638173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4428456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3562725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96124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2498449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10585754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106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10419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210738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221157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479635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88219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567854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12012938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1738188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6509511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4310556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536667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176716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208489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4859015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>
        <v>6141756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6141756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474331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503985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18265939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928389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6061559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524249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26758452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14660880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12097572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23098343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>
        <v>583887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918951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1081784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440000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3024622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162393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19985000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339414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20486807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440000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20046807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26914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23098343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23098343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8281412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20614479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28895891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638173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10585754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221157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567854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12012938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16882953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98042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570452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668494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17551447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8492061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2261571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1955835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1270157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235317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2185922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1087363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9439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119488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92366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999123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226860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18935502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-1384055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601127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-782928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-782928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Skyline Hospital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218</v>
      </c>
      <c r="C414" s="194">
        <f>E138</f>
        <v>218</v>
      </c>
      <c r="D414" s="179"/>
    </row>
    <row r="415" spans="1:5" ht="12.6" customHeight="1" x14ac:dyDescent="0.25">
      <c r="A415" s="179" t="s">
        <v>464</v>
      </c>
      <c r="B415" s="179">
        <f>D111</f>
        <v>699</v>
      </c>
      <c r="C415" s="179">
        <f>E139</f>
        <v>699</v>
      </c>
      <c r="D415" s="194">
        <f>SUM(C59:H59)+N59</f>
        <v>699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112</v>
      </c>
      <c r="C417" s="194">
        <f>E144</f>
        <v>112</v>
      </c>
      <c r="D417" s="179"/>
    </row>
    <row r="418" spans="1:7" ht="12.6" customHeight="1" x14ac:dyDescent="0.25">
      <c r="A418" s="179" t="s">
        <v>466</v>
      </c>
      <c r="B418" s="179">
        <f>D112</f>
        <v>1514</v>
      </c>
      <c r="C418" s="179">
        <f>E145</f>
        <v>1514</v>
      </c>
      <c r="D418" s="179">
        <f>K59+L59</f>
        <v>1514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8492061</v>
      </c>
      <c r="C427" s="179">
        <f t="shared" ref="C427:C434" si="13">CE61</f>
        <v>8492061</v>
      </c>
      <c r="D427" s="179"/>
    </row>
    <row r="428" spans="1:7" ht="12.6" customHeight="1" x14ac:dyDescent="0.25">
      <c r="A428" s="179" t="s">
        <v>3</v>
      </c>
      <c r="B428" s="179">
        <f t="shared" si="12"/>
        <v>2261571</v>
      </c>
      <c r="C428" s="179">
        <f t="shared" si="13"/>
        <v>2261571</v>
      </c>
      <c r="D428" s="179">
        <f>D173</f>
        <v>2261571</v>
      </c>
    </row>
    <row r="429" spans="1:7" ht="12.6" customHeight="1" x14ac:dyDescent="0.25">
      <c r="A429" s="179" t="s">
        <v>236</v>
      </c>
      <c r="B429" s="179">
        <f t="shared" si="12"/>
        <v>1955835</v>
      </c>
      <c r="C429" s="179">
        <f t="shared" si="13"/>
        <v>1955835</v>
      </c>
      <c r="D429" s="179"/>
    </row>
    <row r="430" spans="1:7" ht="12.6" customHeight="1" x14ac:dyDescent="0.25">
      <c r="A430" s="179" t="s">
        <v>237</v>
      </c>
      <c r="B430" s="179">
        <f t="shared" si="12"/>
        <v>1270157</v>
      </c>
      <c r="C430" s="179">
        <f t="shared" si="13"/>
        <v>1270157</v>
      </c>
      <c r="D430" s="179"/>
    </row>
    <row r="431" spans="1:7" ht="12.6" customHeight="1" x14ac:dyDescent="0.25">
      <c r="A431" s="179" t="s">
        <v>444</v>
      </c>
      <c r="B431" s="179">
        <f t="shared" si="12"/>
        <v>235317</v>
      </c>
      <c r="C431" s="179">
        <f t="shared" si="13"/>
        <v>235317</v>
      </c>
      <c r="D431" s="179"/>
    </row>
    <row r="432" spans="1:7" ht="12.6" customHeight="1" x14ac:dyDescent="0.25">
      <c r="A432" s="179" t="s">
        <v>445</v>
      </c>
      <c r="B432" s="179">
        <f t="shared" si="12"/>
        <v>2185922</v>
      </c>
      <c r="C432" s="179">
        <f t="shared" si="13"/>
        <v>2185922</v>
      </c>
      <c r="D432" s="179"/>
    </row>
    <row r="433" spans="1:7" ht="12.6" customHeight="1" x14ac:dyDescent="0.25">
      <c r="A433" s="179" t="s">
        <v>6</v>
      </c>
      <c r="B433" s="179">
        <f t="shared" si="12"/>
        <v>1087363</v>
      </c>
      <c r="C433" s="179">
        <f t="shared" si="13"/>
        <v>1087363</v>
      </c>
      <c r="D433" s="179">
        <f>C217</f>
        <v>1087134</v>
      </c>
    </row>
    <row r="434" spans="1:7" ht="12.6" customHeight="1" x14ac:dyDescent="0.25">
      <c r="A434" s="179" t="s">
        <v>474</v>
      </c>
      <c r="B434" s="179">
        <f t="shared" si="12"/>
        <v>9439</v>
      </c>
      <c r="C434" s="179">
        <f t="shared" si="13"/>
        <v>9439</v>
      </c>
      <c r="D434" s="179">
        <f>D177</f>
        <v>9439</v>
      </c>
    </row>
    <row r="435" spans="1:7" ht="12.6" customHeight="1" x14ac:dyDescent="0.25">
      <c r="A435" s="179" t="s">
        <v>447</v>
      </c>
      <c r="B435" s="179">
        <f t="shared" si="12"/>
        <v>119488</v>
      </c>
      <c r="C435" s="179"/>
      <c r="D435" s="179">
        <f>D181</f>
        <v>119488</v>
      </c>
    </row>
    <row r="436" spans="1:7" ht="12.6" customHeight="1" x14ac:dyDescent="0.25">
      <c r="A436" s="179" t="s">
        <v>475</v>
      </c>
      <c r="B436" s="179">
        <f t="shared" si="12"/>
        <v>92366</v>
      </c>
      <c r="C436" s="179"/>
      <c r="D436" s="179">
        <f>D186</f>
        <v>92366</v>
      </c>
    </row>
    <row r="437" spans="1:7" ht="12.6" customHeight="1" x14ac:dyDescent="0.25">
      <c r="A437" s="194" t="s">
        <v>449</v>
      </c>
      <c r="B437" s="194">
        <f t="shared" si="12"/>
        <v>999123</v>
      </c>
      <c r="C437" s="194"/>
      <c r="D437" s="194">
        <f>D190</f>
        <v>999123</v>
      </c>
    </row>
    <row r="438" spans="1:7" ht="12.6" customHeight="1" x14ac:dyDescent="0.25">
      <c r="A438" s="194" t="s">
        <v>476</v>
      </c>
      <c r="B438" s="194">
        <f>C386+C387+C388</f>
        <v>1210977</v>
      </c>
      <c r="C438" s="194">
        <f>CD69</f>
        <v>1210977</v>
      </c>
      <c r="D438" s="194">
        <f>D181+D186+D190</f>
        <v>1210977</v>
      </c>
    </row>
    <row r="439" spans="1:7" ht="12.6" customHeight="1" x14ac:dyDescent="0.25">
      <c r="A439" s="179" t="s">
        <v>451</v>
      </c>
      <c r="B439" s="194">
        <f>C389</f>
        <v>226860</v>
      </c>
      <c r="C439" s="194">
        <f>SUM(C69:CC69)</f>
        <v>226860</v>
      </c>
      <c r="D439" s="179"/>
    </row>
    <row r="440" spans="1:7" ht="12.6" customHeight="1" x14ac:dyDescent="0.25">
      <c r="A440" s="179" t="s">
        <v>477</v>
      </c>
      <c r="B440" s="194">
        <f>B438+B439</f>
        <v>1437837</v>
      </c>
      <c r="C440" s="194">
        <f>CE69</f>
        <v>1437837</v>
      </c>
      <c r="D440" s="179"/>
    </row>
    <row r="441" spans="1:7" ht="12.6" customHeight="1" x14ac:dyDescent="0.25">
      <c r="A441" s="179" t="s">
        <v>478</v>
      </c>
      <c r="B441" s="179">
        <f>D390</f>
        <v>18935502</v>
      </c>
      <c r="C441" s="179">
        <f>SUM(C427:C437)+C440</f>
        <v>18935502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638173</v>
      </c>
      <c r="C444" s="179">
        <f>C363</f>
        <v>638173</v>
      </c>
      <c r="D444" s="179"/>
    </row>
    <row r="445" spans="1:7" ht="12.6" customHeight="1" x14ac:dyDescent="0.25">
      <c r="A445" s="179" t="s">
        <v>343</v>
      </c>
      <c r="B445" s="179">
        <f>D229</f>
        <v>10585754</v>
      </c>
      <c r="C445" s="179">
        <f>C364</f>
        <v>10585754</v>
      </c>
      <c r="D445" s="179"/>
    </row>
    <row r="446" spans="1:7" ht="12.6" customHeight="1" x14ac:dyDescent="0.25">
      <c r="A446" s="179" t="s">
        <v>351</v>
      </c>
      <c r="B446" s="179">
        <f>D236</f>
        <v>221157</v>
      </c>
      <c r="C446" s="179">
        <f>C365</f>
        <v>221157</v>
      </c>
      <c r="D446" s="179"/>
    </row>
    <row r="447" spans="1:7" ht="12.6" customHeight="1" x14ac:dyDescent="0.25">
      <c r="A447" s="179" t="s">
        <v>356</v>
      </c>
      <c r="B447" s="179">
        <f>D240</f>
        <v>567854</v>
      </c>
      <c r="C447" s="179">
        <f>C366</f>
        <v>567854</v>
      </c>
      <c r="D447" s="179"/>
    </row>
    <row r="448" spans="1:7" ht="12.6" customHeight="1" x14ac:dyDescent="0.25">
      <c r="A448" s="179" t="s">
        <v>358</v>
      </c>
      <c r="B448" s="179">
        <f>D242</f>
        <v>12012938</v>
      </c>
      <c r="C448" s="179">
        <f>D367</f>
        <v>12012938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106</v>
      </c>
    </row>
    <row r="454" spans="1:7" ht="12.6" customHeight="1" x14ac:dyDescent="0.25">
      <c r="A454" s="179" t="s">
        <v>168</v>
      </c>
      <c r="B454" s="179">
        <f>C233</f>
        <v>10419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210738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98042</v>
      </c>
      <c r="C458" s="194">
        <f>CE70</f>
        <v>98042</v>
      </c>
      <c r="D458" s="194"/>
    </row>
    <row r="459" spans="1:7" ht="12.6" customHeight="1" x14ac:dyDescent="0.25">
      <c r="A459" s="179" t="s">
        <v>244</v>
      </c>
      <c r="B459" s="194">
        <f>C371</f>
        <v>570452</v>
      </c>
      <c r="C459" s="194">
        <f>CE72</f>
        <v>570452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8281412</v>
      </c>
      <c r="C463" s="194">
        <f>CE73</f>
        <v>8281412</v>
      </c>
      <c r="D463" s="194">
        <f>E141+E147+E153</f>
        <v>8281412</v>
      </c>
    </row>
    <row r="464" spans="1:7" ht="12.6" customHeight="1" x14ac:dyDescent="0.25">
      <c r="A464" s="179" t="s">
        <v>246</v>
      </c>
      <c r="B464" s="194">
        <f>C360</f>
        <v>20614479</v>
      </c>
      <c r="C464" s="194">
        <f>CE74</f>
        <v>20614479</v>
      </c>
      <c r="D464" s="194">
        <f>E142+E148+E154</f>
        <v>20614479</v>
      </c>
    </row>
    <row r="465" spans="1:7" ht="12.6" customHeight="1" x14ac:dyDescent="0.25">
      <c r="A465" s="179" t="s">
        <v>247</v>
      </c>
      <c r="B465" s="194">
        <f>D361</f>
        <v>28895891</v>
      </c>
      <c r="C465" s="194">
        <f>CE75</f>
        <v>28895891</v>
      </c>
      <c r="D465" s="194">
        <f>D463+D464</f>
        <v>28895891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474331</v>
      </c>
      <c r="C468" s="179">
        <f>E195</f>
        <v>474331</v>
      </c>
      <c r="D468" s="179"/>
    </row>
    <row r="469" spans="1:7" ht="12.6" customHeight="1" x14ac:dyDescent="0.25">
      <c r="A469" s="179" t="s">
        <v>333</v>
      </c>
      <c r="B469" s="179">
        <f t="shared" si="14"/>
        <v>503985</v>
      </c>
      <c r="C469" s="179">
        <f>E196</f>
        <v>503985</v>
      </c>
      <c r="D469" s="179"/>
    </row>
    <row r="470" spans="1:7" ht="12.6" customHeight="1" x14ac:dyDescent="0.25">
      <c r="A470" s="179" t="s">
        <v>334</v>
      </c>
      <c r="B470" s="179">
        <f t="shared" si="14"/>
        <v>18265939</v>
      </c>
      <c r="C470" s="179">
        <f>E197</f>
        <v>18265939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928389</v>
      </c>
      <c r="C472" s="179">
        <f>E199</f>
        <v>928389</v>
      </c>
      <c r="D472" s="179"/>
    </row>
    <row r="473" spans="1:7" ht="12.6" customHeight="1" x14ac:dyDescent="0.25">
      <c r="A473" s="179" t="s">
        <v>495</v>
      </c>
      <c r="B473" s="179">
        <f t="shared" si="14"/>
        <v>6061559</v>
      </c>
      <c r="C473" s="179">
        <f>SUM(E200:E201)</f>
        <v>6061559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524249</v>
      </c>
      <c r="C475" s="179">
        <f>E203</f>
        <v>524249</v>
      </c>
      <c r="D475" s="179"/>
    </row>
    <row r="476" spans="1:7" ht="12.6" customHeight="1" x14ac:dyDescent="0.25">
      <c r="A476" s="179" t="s">
        <v>203</v>
      </c>
      <c r="B476" s="179">
        <f>D275</f>
        <v>26758452</v>
      </c>
      <c r="C476" s="179">
        <f>E204</f>
        <v>26758452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14660880</v>
      </c>
      <c r="C478" s="179">
        <f>E217</f>
        <v>14660650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23098343</v>
      </c>
    </row>
    <row r="482" spans="1:12" ht="12.6" customHeight="1" x14ac:dyDescent="0.25">
      <c r="A482" s="180" t="s">
        <v>499</v>
      </c>
      <c r="C482" s="180">
        <f>D339</f>
        <v>23098343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Skyline Hospital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654</v>
      </c>
      <c r="C496" s="236">
        <f>C71</f>
        <v>785</v>
      </c>
      <c r="D496" s="236">
        <f>'Prior Year'!C59</f>
        <v>9</v>
      </c>
      <c r="E496" s="180">
        <f>C59</f>
        <v>0</v>
      </c>
      <c r="F496" s="259">
        <f t="shared" ref="F496:G511" si="15">IF(B496=0,"",IF(D496=0,"",B496/D496))</f>
        <v>72.666666666666671</v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3245422</v>
      </c>
      <c r="C498" s="236">
        <f>E71</f>
        <v>2836160</v>
      </c>
      <c r="D498" s="236">
        <f>'Prior Year'!E59</f>
        <v>589</v>
      </c>
      <c r="E498" s="180">
        <f>E59</f>
        <v>699</v>
      </c>
      <c r="F498" s="259">
        <f t="shared" si="15"/>
        <v>5510.0543293718165</v>
      </c>
      <c r="G498" s="259">
        <f t="shared" si="15"/>
        <v>4057.4535050071531</v>
      </c>
      <c r="H498" s="261">
        <f t="shared" si="16"/>
        <v>-0.26362731427555086</v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57159</v>
      </c>
      <c r="C505" s="236">
        <f>L71</f>
        <v>50192</v>
      </c>
      <c r="D505" s="236">
        <f>'Prior Year'!L59</f>
        <v>1562</v>
      </c>
      <c r="E505" s="180">
        <f>L59</f>
        <v>1514</v>
      </c>
      <c r="F505" s="259">
        <f t="shared" si="15"/>
        <v>36.593469910371319</v>
      </c>
      <c r="G505" s="259">
        <f t="shared" si="15"/>
        <v>33.151915455746369</v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746511</v>
      </c>
      <c r="C509" s="236">
        <f>P71</f>
        <v>688783</v>
      </c>
      <c r="D509" s="236">
        <f>'Prior Year'!P59</f>
        <v>16590</v>
      </c>
      <c r="E509" s="180">
        <f>P59</f>
        <v>379</v>
      </c>
      <c r="F509" s="259">
        <f t="shared" si="15"/>
        <v>44.99764918625678</v>
      </c>
      <c r="G509" s="259">
        <f t="shared" si="15"/>
        <v>1817.3693931398416</v>
      </c>
      <c r="H509" s="261">
        <f t="shared" si="16"/>
        <v>39.388096400709394</v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0</v>
      </c>
      <c r="C510" s="236">
        <f>Q71</f>
        <v>0</v>
      </c>
      <c r="D510" s="236">
        <f>'Prior Year'!Q59</f>
        <v>48819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397396</v>
      </c>
      <c r="C511" s="236">
        <f>R71</f>
        <v>392073</v>
      </c>
      <c r="D511" s="236">
        <f>'Prior Year'!R59</f>
        <v>9623</v>
      </c>
      <c r="E511" s="180">
        <f>R59</f>
        <v>0</v>
      </c>
      <c r="F511" s="259">
        <f t="shared" si="15"/>
        <v>41.296477190065467</v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224716</v>
      </c>
      <c r="C512" s="236">
        <f>S71</f>
        <v>169217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1344302</v>
      </c>
      <c r="C514" s="236">
        <f>U71</f>
        <v>1093589</v>
      </c>
      <c r="D514" s="236">
        <f>'Prior Year'!U59</f>
        <v>32233</v>
      </c>
      <c r="E514" s="180">
        <f>U59</f>
        <v>30798</v>
      </c>
      <c r="F514" s="259">
        <f t="shared" si="17"/>
        <v>41.705767381255235</v>
      </c>
      <c r="G514" s="259">
        <f t="shared" si="17"/>
        <v>35.508442106630298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0</v>
      </c>
      <c r="C515" s="236">
        <f>V71</f>
        <v>0</v>
      </c>
      <c r="D515" s="236">
        <f>'Prior Year'!V59</f>
        <v>912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0</v>
      </c>
      <c r="C516" s="236">
        <f>W71</f>
        <v>0</v>
      </c>
      <c r="D516" s="236">
        <f>'Prior Year'!W59</f>
        <v>0</v>
      </c>
      <c r="E516" s="180">
        <f>W59</f>
        <v>0</v>
      </c>
      <c r="F516" s="259" t="str">
        <f t="shared" si="17"/>
        <v/>
      </c>
      <c r="G516" s="259" t="str">
        <f t="shared" si="17"/>
        <v/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0</v>
      </c>
      <c r="C517" s="236">
        <f>X71</f>
        <v>0</v>
      </c>
      <c r="D517" s="236">
        <f>'Prior Year'!X59</f>
        <v>0</v>
      </c>
      <c r="E517" s="180">
        <f>X59</f>
        <v>0</v>
      </c>
      <c r="F517" s="259" t="str">
        <f t="shared" si="17"/>
        <v/>
      </c>
      <c r="G517" s="259" t="str">
        <f t="shared" si="17"/>
        <v/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1494257</v>
      </c>
      <c r="C518" s="236">
        <f>Y71</f>
        <v>1406673</v>
      </c>
      <c r="D518" s="236">
        <f>'Prior Year'!Y59</f>
        <v>8443</v>
      </c>
      <c r="E518" s="180">
        <f>Y59</f>
        <v>8624</v>
      </c>
      <c r="F518" s="259">
        <f t="shared" si="17"/>
        <v>176.98176003790121</v>
      </c>
      <c r="G518" s="259">
        <f t="shared" si="17"/>
        <v>163.11143320964749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0</v>
      </c>
      <c r="C520" s="236">
        <f>AA71</f>
        <v>0</v>
      </c>
      <c r="D520" s="236">
        <f>'Prior Year'!AA59</f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764067</v>
      </c>
      <c r="C521" s="236">
        <f>AB71</f>
        <v>666878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177760</v>
      </c>
      <c r="C522" s="236">
        <f>AC71</f>
        <v>147226</v>
      </c>
      <c r="D522" s="236">
        <f>'Prior Year'!AC59</f>
        <v>1242</v>
      </c>
      <c r="E522" s="180">
        <f>AC59</f>
        <v>1004</v>
      </c>
      <c r="F522" s="259">
        <f t="shared" si="17"/>
        <v>143.12399355877616</v>
      </c>
      <c r="G522" s="259">
        <f t="shared" si="17"/>
        <v>146.63944223107569</v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970160</v>
      </c>
      <c r="C524" s="236">
        <f>AE71</f>
        <v>931231</v>
      </c>
      <c r="D524" s="236">
        <f>'Prior Year'!AE59</f>
        <v>9150</v>
      </c>
      <c r="E524" s="180">
        <f>AE59</f>
        <v>8542</v>
      </c>
      <c r="F524" s="259">
        <f t="shared" si="17"/>
        <v>106.02841530054644</v>
      </c>
      <c r="G524" s="259">
        <f t="shared" si="17"/>
        <v>109.01791149613673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2032120</v>
      </c>
      <c r="C526" s="236">
        <f>AG71</f>
        <v>2173798</v>
      </c>
      <c r="D526" s="236">
        <f>'Prior Year'!AG59</f>
        <v>3404</v>
      </c>
      <c r="E526" s="180">
        <f>AG59</f>
        <v>3567</v>
      </c>
      <c r="F526" s="259">
        <f t="shared" si="17"/>
        <v>596.98002350176262</v>
      </c>
      <c r="G526" s="259">
        <f t="shared" si="17"/>
        <v>609.41911970843842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1219980</v>
      </c>
      <c r="C529" s="236">
        <f>AJ71</f>
        <v>1014417</v>
      </c>
      <c r="D529" s="236">
        <f>'Prior Year'!AJ59</f>
        <v>2696</v>
      </c>
      <c r="E529" s="180">
        <f>AJ59</f>
        <v>2544</v>
      </c>
      <c r="F529" s="259">
        <f t="shared" si="18"/>
        <v>452.51483679525222</v>
      </c>
      <c r="G529" s="259">
        <f t="shared" si="18"/>
        <v>398.74882075471697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0</v>
      </c>
      <c r="C530" s="236">
        <f>AK71</f>
        <v>0</v>
      </c>
      <c r="D530" s="236">
        <f>'Prior Year'!AK59</f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0</v>
      </c>
      <c r="C531" s="236">
        <f>AL71</f>
        <v>0</v>
      </c>
      <c r="D531" s="236">
        <f>'Prior Year'!AL59</f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370368</v>
      </c>
      <c r="C544" s="236">
        <f>AY71</f>
        <v>343033</v>
      </c>
      <c r="D544" s="236">
        <f>'Prior Year'!AY59</f>
        <v>6909</v>
      </c>
      <c r="E544" s="180">
        <f>AY59</f>
        <v>7173</v>
      </c>
      <c r="F544" s="259">
        <f t="shared" ref="F544:G550" si="19">IF(B544=0,"",IF(D544=0,"",B544/D544))</f>
        <v>53.606600086843251</v>
      </c>
      <c r="G544" s="259">
        <f t="shared" si="19"/>
        <v>47.82280775128956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0</v>
      </c>
      <c r="C545" s="236">
        <f>AZ71</f>
        <v>0</v>
      </c>
      <c r="D545" s="236">
        <f>'Prior Year'!AZ59</f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24180</v>
      </c>
      <c r="C546" s="236">
        <f>BA71</f>
        <v>7920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150094</v>
      </c>
      <c r="C549" s="236">
        <f>BD71</f>
        <v>134941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704948</v>
      </c>
      <c r="C550" s="236">
        <f>BE71</f>
        <v>627046</v>
      </c>
      <c r="D550" s="236">
        <f>'Prior Year'!BE59</f>
        <v>62796</v>
      </c>
      <c r="E550" s="180">
        <f>BE59</f>
        <v>60463</v>
      </c>
      <c r="F550" s="259">
        <f t="shared" si="19"/>
        <v>11.226001656156443</v>
      </c>
      <c r="G550" s="259">
        <f t="shared" si="19"/>
        <v>10.370739129715695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307062</v>
      </c>
      <c r="C551" s="236">
        <f>BF71</f>
        <v>273331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1115371</v>
      </c>
      <c r="C553" s="236">
        <f>BH71</f>
        <v>1100134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421870</v>
      </c>
      <c r="C555" s="236">
        <f>BJ71</f>
        <v>458507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443872</v>
      </c>
      <c r="C556" s="236">
        <f>BK71</f>
        <v>390610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0</v>
      </c>
      <c r="C557" s="236">
        <f>BL71</f>
        <v>0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768816</v>
      </c>
      <c r="C559" s="236">
        <f>BN71</f>
        <v>443327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237713</v>
      </c>
      <c r="C561" s="236">
        <f>BP71</f>
        <v>208649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196756</v>
      </c>
      <c r="C563" s="236">
        <f>BR71</f>
        <v>230063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292231</v>
      </c>
      <c r="C567" s="236">
        <f>BV71</f>
        <v>234063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173916</v>
      </c>
      <c r="C569" s="236">
        <f>BX71</f>
        <v>141792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560687</v>
      </c>
      <c r="C570" s="236">
        <f>BY71</f>
        <v>477819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43801</v>
      </c>
      <c r="C572" s="236">
        <f>CA71</f>
        <v>48023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75040</v>
      </c>
      <c r="C573" s="236">
        <f>CB71</f>
        <v>62032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10699</v>
      </c>
      <c r="C574" s="236">
        <f>CC71</f>
        <v>972213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1166071</v>
      </c>
      <c r="C575" s="236">
        <f>CD71</f>
        <v>1112935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54094</v>
      </c>
      <c r="E612" s="180">
        <f>SUM(C624:D647)+SUM(C668:D713)</f>
        <v>16125004.254778717</v>
      </c>
      <c r="F612" s="180">
        <f>CE64-(AX64+BD64+BE64+BG64+BJ64+BN64+BP64+BQ64+CB64+CC64+CD64)</f>
        <v>1229913</v>
      </c>
      <c r="G612" s="180">
        <f>CE77-(AX77+AY77+BD77+BE77+BG77+BJ77+BN77+BP77+BQ77+CB77+CC77+CD77)</f>
        <v>7173</v>
      </c>
      <c r="H612" s="197">
        <f>CE60-(AX60+AY60+AZ60+BD60+BE60+BG60+BJ60+BN60+BO60+BP60+BQ60+BR60+CB60+CC60+CD60)</f>
        <v>93.470000000000027</v>
      </c>
      <c r="I612" s="180">
        <f>CE78-(AX78+AY78+AZ78+BD78+BE78+BF78+BG78+BJ78+BN78+BO78+BP78+BQ78+BR78+CB78+CC78+CD78)</f>
        <v>5621</v>
      </c>
      <c r="J612" s="180">
        <f>CE79-(AX79+AY79+AZ79+BA79+BD79+BE79+BF79+BG79+BJ79+BN79+BO79+BP79+BQ79+BR79+CB79+CC79+CD79)</f>
        <v>7173</v>
      </c>
      <c r="K612" s="180">
        <f>CE75-(AW75+AX75+AY75+AZ75+BA75+BB75+BC75+BD75+BE75+BF75+BG75+BH75+BI75+BJ75+BK75+BL75+BM75+BN75+BO75+BP75+BQ75+BR75+BS75+BT75+BU75+BV75+BW75+BX75+CB75+CC75+CD75)</f>
        <v>28895891</v>
      </c>
      <c r="L612" s="197">
        <f>CE80-(AW80+AX80+AY80+AZ80+BA80+BB80+BC80+BD80+BE80+BF80+BG80+BH80+BI80+BJ80+BK80+BL80+BM80+BN80+BO80+BP80+BQ80+BR80+BS80+BT80+BU80+BV80+BW80+BX80+BY80+BZ80+CA80+CB80+CC80+CD80)</f>
        <v>15.51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627046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1112935</v>
      </c>
      <c r="D615" s="262">
        <f>SUM(C614:C615)</f>
        <v>1739981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458507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443327</v>
      </c>
      <c r="D619" s="180">
        <f>(D615/D612)*BN76</f>
        <v>567727.74522128142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972213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208649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62032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2712455.7452212814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134941</v>
      </c>
      <c r="D624" s="180">
        <f>(D615/D612)*BD76</f>
        <v>33613.342422449809</v>
      </c>
      <c r="E624" s="180">
        <f>(E623/E612)*SUM(C624:D624)</f>
        <v>28353.244889859612</v>
      </c>
      <c r="F624" s="180">
        <f>SUM(C624:E624)</f>
        <v>196907.58731230942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343033</v>
      </c>
      <c r="D625" s="180">
        <f>(D615/D612)*AY76</f>
        <v>86011.557547972043</v>
      </c>
      <c r="E625" s="180">
        <f>(E623/E612)*SUM(C625:D625)</f>
        <v>72171.415069985655</v>
      </c>
      <c r="F625" s="180">
        <f>(F624/F612)*AY64</f>
        <v>17144.179293444864</v>
      </c>
      <c r="G625" s="180">
        <f>SUM(C625:F625)</f>
        <v>518360.15191140259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230063</v>
      </c>
      <c r="D626" s="180">
        <f>(D615/D612)*BR76</f>
        <v>0</v>
      </c>
      <c r="E626" s="180">
        <f>(E623/E612)*SUM(C626:D626)</f>
        <v>38699.878539747231</v>
      </c>
      <c r="F626" s="180">
        <f>(F624/F612)*BR64</f>
        <v>225.41910113620366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268988.29764088342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273331</v>
      </c>
      <c r="D629" s="180">
        <f>(D615/D612)*BF76</f>
        <v>25282.380042148852</v>
      </c>
      <c r="E629" s="180">
        <f>(E623/E612)*SUM(C629:D629)</f>
        <v>50231.030361138219</v>
      </c>
      <c r="F629" s="180">
        <f>(F624/F612)*BF64</f>
        <v>4355.6477738008216</v>
      </c>
      <c r="G629" s="180">
        <f>(G625/G612)*BF77</f>
        <v>0</v>
      </c>
      <c r="H629" s="180">
        <f>(H628/H612)*BF60</f>
        <v>19079.837523901322</v>
      </c>
      <c r="I629" s="180">
        <f>SUM(C629:H629)</f>
        <v>372279.89570098923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7920</v>
      </c>
      <c r="D630" s="180">
        <f>(D615/D612)*BA76</f>
        <v>5017.8769549303061</v>
      </c>
      <c r="E630" s="180">
        <f>(E623/E612)*SUM(C630:D630)</f>
        <v>2176.3354677544744</v>
      </c>
      <c r="F630" s="180">
        <f>(F624/F612)*BA64</f>
        <v>1071.0609279838086</v>
      </c>
      <c r="G630" s="180">
        <f>(G625/G612)*BA77</f>
        <v>0</v>
      </c>
      <c r="H630" s="180">
        <f>(H628/H612)*BA60</f>
        <v>0</v>
      </c>
      <c r="I630" s="180">
        <f>(I629/I612)*BA78</f>
        <v>104842.3901253631</v>
      </c>
      <c r="J630" s="180">
        <f>SUM(C630:I630)</f>
        <v>121027.6634760317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390610</v>
      </c>
      <c r="D635" s="180">
        <f>(D615/D612)*BK76</f>
        <v>0</v>
      </c>
      <c r="E635" s="180">
        <f>(E623/E612)*SUM(C635:D635)</f>
        <v>65706.174206242053</v>
      </c>
      <c r="F635" s="180">
        <f>(F624/F612)*BK64</f>
        <v>2120.9888152360982</v>
      </c>
      <c r="G635" s="180">
        <f>(G625/G612)*BK77</f>
        <v>0</v>
      </c>
      <c r="H635" s="180">
        <f>(H628/H612)*BK60</f>
        <v>15252.358804928657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1100134</v>
      </c>
      <c r="D636" s="180">
        <f>(D615/D612)*BH76</f>
        <v>0</v>
      </c>
      <c r="E636" s="180">
        <f>(E623/E612)*SUM(C636:D636)</f>
        <v>185058.23264691097</v>
      </c>
      <c r="F636" s="180">
        <f>(F624/F612)*BH64</f>
        <v>8479.7926923154555</v>
      </c>
      <c r="G636" s="180">
        <f>(G625/G612)*BH77</f>
        <v>0</v>
      </c>
      <c r="H636" s="180">
        <f>(H628/H612)*BH60</f>
        <v>11827.77258268996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234063</v>
      </c>
      <c r="D642" s="180">
        <f>(D615/D612)*BV76</f>
        <v>0</v>
      </c>
      <c r="E642" s="180">
        <f>(E623/E612)*SUM(C642:D642)</f>
        <v>39372.735601330314</v>
      </c>
      <c r="F642" s="180">
        <f>(F624/F612)*BV64</f>
        <v>267.84528139266246</v>
      </c>
      <c r="G642" s="180">
        <f>(G625/G612)*BV77</f>
        <v>0</v>
      </c>
      <c r="H642" s="180">
        <f>(H628/H612)*BV60</f>
        <v>9755.7540280581416</v>
      </c>
      <c r="I642" s="180">
        <f>(I629/I612)*BV78</f>
        <v>3112.8189108604333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141792</v>
      </c>
      <c r="D644" s="180">
        <f>(D615/D612)*BX76</f>
        <v>0</v>
      </c>
      <c r="E644" s="180">
        <f>(E623/E612)*SUM(C644:D644)</f>
        <v>23851.437118997143</v>
      </c>
      <c r="F644" s="180">
        <f>(F624/F612)*BX64</f>
        <v>0</v>
      </c>
      <c r="G644" s="180">
        <f>(G625/G612)*BX77</f>
        <v>0</v>
      </c>
      <c r="H644" s="180">
        <f>(H628/H612)*BX60</f>
        <v>3309.4740803147088</v>
      </c>
      <c r="I644" s="180">
        <f>(I629/I612)*BX78</f>
        <v>0</v>
      </c>
      <c r="J644" s="180">
        <f>(J630/J612)*BX79</f>
        <v>0</v>
      </c>
      <c r="K644" s="180">
        <f>SUM(C631:J644)</f>
        <v>2234714.3847692772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477819</v>
      </c>
      <c r="D645" s="180">
        <f>(D615/D612)*BY76</f>
        <v>0</v>
      </c>
      <c r="E645" s="180">
        <f>(E623/E612)*SUM(C645:D645)</f>
        <v>80375.972077141836</v>
      </c>
      <c r="F645" s="180">
        <f>(F624/F612)*BY64</f>
        <v>189.87716899683062</v>
      </c>
      <c r="G645" s="180">
        <f>(G625/G612)*BY77</f>
        <v>0</v>
      </c>
      <c r="H645" s="180">
        <f>(H628/H612)*BY60</f>
        <v>9870.8661699821314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48023</v>
      </c>
      <c r="D647" s="180">
        <f>(D615/D612)*CA76</f>
        <v>0</v>
      </c>
      <c r="E647" s="180">
        <f>(E623/E612)*SUM(C647:D647)</f>
        <v>8078.1536671011045</v>
      </c>
      <c r="F647" s="180">
        <f>(F624/F612)*CA64</f>
        <v>0</v>
      </c>
      <c r="G647" s="180">
        <f>(G625/G612)*CA77</f>
        <v>0</v>
      </c>
      <c r="H647" s="180">
        <f>(H628/H612)*CA60</f>
        <v>1208.6774902018935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625565.54657342378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7266438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785</v>
      </c>
      <c r="D668" s="180">
        <f>(D615/D612)*C76</f>
        <v>0</v>
      </c>
      <c r="E668" s="180">
        <f>(E623/E612)*SUM(C668:D668)</f>
        <v>132.04819833568013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132.46037918555035</v>
      </c>
      <c r="J668" s="180">
        <f>(J630/J612)*C79</f>
        <v>0</v>
      </c>
      <c r="K668" s="180">
        <f>(K644/K612)*C75</f>
        <v>2692.0923716738321</v>
      </c>
      <c r="L668" s="180">
        <f>(L647/L612)*C80</f>
        <v>0</v>
      </c>
      <c r="M668" s="180">
        <f t="shared" ref="M668:M713" si="20">ROUND(SUM(D668:L668),0)</f>
        <v>2957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2836160</v>
      </c>
      <c r="D670" s="180">
        <f>(D615/D612)*E76</f>
        <v>325004.03046548599</v>
      </c>
      <c r="E670" s="180">
        <f>(E623/E612)*SUM(C670:D670)</f>
        <v>531752.8851802859</v>
      </c>
      <c r="F670" s="180">
        <f>(F624/F612)*E64</f>
        <v>9823.661964287965</v>
      </c>
      <c r="G670" s="180">
        <f>(G625/G612)*E77</f>
        <v>510989.07488715014</v>
      </c>
      <c r="H670" s="180">
        <f>(H628/H612)*E60</f>
        <v>66045.591428889195</v>
      </c>
      <c r="I670" s="180">
        <f>(I629/I612)*E78</f>
        <v>111796.5600326045</v>
      </c>
      <c r="J670" s="180">
        <f>(J630/J612)*E79</f>
        <v>119306.65111376275</v>
      </c>
      <c r="K670" s="180">
        <f>(K644/K612)*E75</f>
        <v>164807.6367606846</v>
      </c>
      <c r="L670" s="180">
        <f>(L647/L612)*E80</f>
        <v>403330.46200736542</v>
      </c>
      <c r="M670" s="180">
        <f t="shared" si="20"/>
        <v>2242857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50192</v>
      </c>
      <c r="D677" s="180">
        <f>(D615/D612)*L76</f>
        <v>0</v>
      </c>
      <c r="E677" s="180">
        <f>(E623/E612)*SUM(C677:D677)</f>
        <v>8443.0104087445307</v>
      </c>
      <c r="F677" s="180">
        <f>(F624/F612)*L64</f>
        <v>47.229144059076759</v>
      </c>
      <c r="G677" s="180">
        <f>(G625/G612)*L77</f>
        <v>0</v>
      </c>
      <c r="H677" s="180">
        <f>(H628/H612)*L60</f>
        <v>1122.3433837589014</v>
      </c>
      <c r="I677" s="180">
        <f>(I629/I612)*L78</f>
        <v>0</v>
      </c>
      <c r="J677" s="180">
        <f>(J630/J612)*L79</f>
        <v>0</v>
      </c>
      <c r="K677" s="180">
        <f>(K644/K612)*L75</f>
        <v>248476.64575161002</v>
      </c>
      <c r="L677" s="180">
        <f>(L647/L612)*L80</f>
        <v>0</v>
      </c>
      <c r="M677" s="180">
        <f t="shared" si="20"/>
        <v>258089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688783</v>
      </c>
      <c r="D681" s="180">
        <f>(D615/D612)*P76</f>
        <v>122777.1560062114</v>
      </c>
      <c r="E681" s="180">
        <f>(E623/E612)*SUM(C681:D681)</f>
        <v>136515.99546706205</v>
      </c>
      <c r="F681" s="180">
        <f>(F624/F612)*P64</f>
        <v>5829.9975624111194</v>
      </c>
      <c r="G681" s="180">
        <f>(G625/G612)*P77</f>
        <v>0</v>
      </c>
      <c r="H681" s="180">
        <f>(H628/H612)*P60</f>
        <v>15827.919514548608</v>
      </c>
      <c r="I681" s="180">
        <f>(I629/I612)*P78</f>
        <v>34174.777829871993</v>
      </c>
      <c r="J681" s="180">
        <f>(J630/J612)*P79</f>
        <v>0</v>
      </c>
      <c r="K681" s="180">
        <f>(K644/K612)*P75</f>
        <v>101845.31137327984</v>
      </c>
      <c r="L681" s="180">
        <f>(L647/L612)*P80</f>
        <v>81876.083787495169</v>
      </c>
      <c r="M681" s="180">
        <f t="shared" si="20"/>
        <v>498847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5823.7668473578351</v>
      </c>
      <c r="L682" s="180">
        <f>(L647/L612)*Q80</f>
        <v>0</v>
      </c>
      <c r="M682" s="180">
        <f t="shared" si="20"/>
        <v>5824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392073</v>
      </c>
      <c r="D683" s="180">
        <f>(D615/D612)*R76</f>
        <v>0</v>
      </c>
      <c r="E683" s="180">
        <f>(E623/E612)*SUM(C683:D683)</f>
        <v>65952.271676516073</v>
      </c>
      <c r="F683" s="180">
        <f>(F624/F612)*R64</f>
        <v>176.90916672976209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46510.941943798214</v>
      </c>
      <c r="L683" s="180">
        <f>(L647/L612)*R80</f>
        <v>0</v>
      </c>
      <c r="M683" s="180">
        <f t="shared" si="20"/>
        <v>112640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169217</v>
      </c>
      <c r="D684" s="180">
        <f>(D615/D612)*S76</f>
        <v>0</v>
      </c>
      <c r="E684" s="180">
        <f>(E623/E612)*SUM(C684:D684)</f>
        <v>28464.713347476158</v>
      </c>
      <c r="F684" s="180">
        <f>(F624/F612)*S64</f>
        <v>26785.648830820188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27060.516555890037</v>
      </c>
      <c r="L684" s="180">
        <f>(L647/L612)*S80</f>
        <v>0</v>
      </c>
      <c r="M684" s="180">
        <f t="shared" si="20"/>
        <v>82311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1093589</v>
      </c>
      <c r="D686" s="180">
        <f>(D615/D612)*U76</f>
        <v>36765.598458239358</v>
      </c>
      <c r="E686" s="180">
        <f>(E623/E612)*SUM(C686:D686)</f>
        <v>190141.76841638426</v>
      </c>
      <c r="F686" s="180">
        <f>(F624/F612)*U64</f>
        <v>48216.633416895012</v>
      </c>
      <c r="G686" s="180">
        <f>(G625/G612)*U77</f>
        <v>0</v>
      </c>
      <c r="H686" s="180">
        <f>(H628/H612)*U60</f>
        <v>16979.040933788507</v>
      </c>
      <c r="I686" s="180">
        <f>(I629/I612)*U78</f>
        <v>16756.237966972119</v>
      </c>
      <c r="J686" s="180">
        <f>(J630/J612)*U79</f>
        <v>0</v>
      </c>
      <c r="K686" s="180">
        <f>(K644/K612)*U75</f>
        <v>223784.18057235464</v>
      </c>
      <c r="L686" s="180">
        <f>(L647/L612)*U80</f>
        <v>0</v>
      </c>
      <c r="M686" s="180">
        <f t="shared" si="20"/>
        <v>532643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1406673</v>
      </c>
      <c r="D690" s="180">
        <f>(D615/D612)*Y76</f>
        <v>156519.1619403261</v>
      </c>
      <c r="E690" s="180">
        <f>(E623/E612)*SUM(C690:D690)</f>
        <v>262951.22119321884</v>
      </c>
      <c r="F690" s="180">
        <f>(F624/F612)*Y64</f>
        <v>10101.753568459546</v>
      </c>
      <c r="G690" s="180">
        <f>(G625/G612)*Y77</f>
        <v>0</v>
      </c>
      <c r="H690" s="180">
        <f>(H628/H612)*Y60</f>
        <v>17122.931111193495</v>
      </c>
      <c r="I690" s="180">
        <f>(I629/I612)*Y78</f>
        <v>23975.328632584613</v>
      </c>
      <c r="J690" s="180">
        <f>(J630/J612)*Y79</f>
        <v>0</v>
      </c>
      <c r="K690" s="180">
        <f>(K644/K612)*Y75</f>
        <v>493600.97527124803</v>
      </c>
      <c r="L690" s="180">
        <f>(L647/L612)*Y80</f>
        <v>0</v>
      </c>
      <c r="M690" s="180">
        <f t="shared" si="20"/>
        <v>964271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666878</v>
      </c>
      <c r="D693" s="180">
        <f>(D615/D612)*AB76</f>
        <v>18463.213923910229</v>
      </c>
      <c r="E693" s="180">
        <f>(E623/E612)*SUM(C693:D693)</f>
        <v>115284.16884565642</v>
      </c>
      <c r="F693" s="180">
        <f>(F624/F612)*AB64</f>
        <v>49840.03518217989</v>
      </c>
      <c r="G693" s="180">
        <f>(G625/G612)*AB77</f>
        <v>0</v>
      </c>
      <c r="H693" s="180">
        <f>(H628/H612)*AB60</f>
        <v>6590.1701251484201</v>
      </c>
      <c r="I693" s="180">
        <f>(I629/I612)*AB78</f>
        <v>0</v>
      </c>
      <c r="J693" s="180">
        <f>(J630/J612)*AB79</f>
        <v>0</v>
      </c>
      <c r="K693" s="180">
        <f>(K644/K612)*AB75</f>
        <v>205727.90483064481</v>
      </c>
      <c r="L693" s="180">
        <f>(L647/L612)*AB80</f>
        <v>0</v>
      </c>
      <c r="M693" s="180">
        <f t="shared" si="20"/>
        <v>395905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147226</v>
      </c>
      <c r="D694" s="180">
        <f>(D615/D612)*AC76</f>
        <v>11225.89139276075</v>
      </c>
      <c r="E694" s="180">
        <f>(E623/E612)*SUM(C694:D694)</f>
        <v>26653.868511203716</v>
      </c>
      <c r="F694" s="180">
        <f>(F624/F612)*AC64</f>
        <v>491.66339459466008</v>
      </c>
      <c r="G694" s="180">
        <f>(G625/G612)*AC77</f>
        <v>0</v>
      </c>
      <c r="H694" s="180">
        <f>(H628/H612)*AC60</f>
        <v>3597.2544351246834</v>
      </c>
      <c r="I694" s="180">
        <f>(I629/I612)*AC78</f>
        <v>1788.2151190049296</v>
      </c>
      <c r="J694" s="180">
        <f>(J630/J612)*AC79</f>
        <v>0</v>
      </c>
      <c r="K694" s="180">
        <f>(K644/K612)*AC75</f>
        <v>56177.185363595418</v>
      </c>
      <c r="L694" s="180">
        <f>(L647/L612)*AC80</f>
        <v>0</v>
      </c>
      <c r="M694" s="180">
        <f t="shared" si="20"/>
        <v>99934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931231</v>
      </c>
      <c r="D696" s="180">
        <f>(D615/D612)*AE76</f>
        <v>88391.832513772315</v>
      </c>
      <c r="E696" s="180">
        <f>(E623/E612)*SUM(C696:D696)</f>
        <v>171515.10575205932</v>
      </c>
      <c r="F696" s="180">
        <f>(F624/F612)*AE64</f>
        <v>1133.0191610375805</v>
      </c>
      <c r="G696" s="180">
        <f>(G625/G612)*AE77</f>
        <v>0</v>
      </c>
      <c r="H696" s="180">
        <f>(H628/H612)*AE60</f>
        <v>27540.579955314577</v>
      </c>
      <c r="I696" s="180">
        <f>(I629/I612)*AE78</f>
        <v>8676.154836653548</v>
      </c>
      <c r="J696" s="180">
        <f>(J630/J612)*AE79</f>
        <v>0</v>
      </c>
      <c r="K696" s="180">
        <f>(K644/K612)*AE75</f>
        <v>172441.39297508221</v>
      </c>
      <c r="L696" s="180">
        <f>(L647/L612)*AE80</f>
        <v>0</v>
      </c>
      <c r="M696" s="180">
        <f t="shared" si="20"/>
        <v>469698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2173798</v>
      </c>
      <c r="D698" s="180">
        <f>(D615/D612)*AG76</f>
        <v>91190.263892483446</v>
      </c>
      <c r="E698" s="180">
        <f>(E623/E612)*SUM(C698:D698)</f>
        <v>381003.33694071649</v>
      </c>
      <c r="F698" s="180">
        <f>(F624/F612)*AG64</f>
        <v>4625.2541419211102</v>
      </c>
      <c r="G698" s="180">
        <f>(G625/G612)*AG77</f>
        <v>7371.0770242524832</v>
      </c>
      <c r="H698" s="180">
        <f>(H628/H612)*AG60</f>
        <v>22964.872313835982</v>
      </c>
      <c r="I698" s="180">
        <f>(I629/I612)*AG78</f>
        <v>36823.985413582996</v>
      </c>
      <c r="J698" s="180">
        <f>(J630/J612)*AG79</f>
        <v>1721.0123622689578</v>
      </c>
      <c r="K698" s="180">
        <f>(K644/K612)*AG75</f>
        <v>396100.44268109475</v>
      </c>
      <c r="L698" s="180">
        <f>(L647/L612)*AG80</f>
        <v>140359.00077856318</v>
      </c>
      <c r="M698" s="180">
        <f t="shared" si="20"/>
        <v>1082159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1014417</v>
      </c>
      <c r="D701" s="180">
        <f>(D615/D612)*AJ76</f>
        <v>171990.94921802788</v>
      </c>
      <c r="E701" s="180">
        <f>(E623/E612)*SUM(C701:D701)</f>
        <v>199570.74163741356</v>
      </c>
      <c r="F701" s="180">
        <f>(F624/F612)*AJ64</f>
        <v>5980.9707246067446</v>
      </c>
      <c r="G701" s="180">
        <f>(G625/G612)*AJ77</f>
        <v>0</v>
      </c>
      <c r="H701" s="180">
        <f>(H628/H612)*AJ60</f>
        <v>20892.853759204161</v>
      </c>
      <c r="I701" s="180">
        <f>(I629/I612)*AJ78</f>
        <v>30200.966454305479</v>
      </c>
      <c r="J701" s="180">
        <f>(J630/J612)*AJ79</f>
        <v>0</v>
      </c>
      <c r="K701" s="180">
        <f>(K644/K612)*AJ75</f>
        <v>89665.39147096283</v>
      </c>
      <c r="L701" s="180">
        <f>(L647/L612)*AJ80</f>
        <v>0</v>
      </c>
      <c r="M701" s="180">
        <f t="shared" si="20"/>
        <v>518302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18837460</v>
      </c>
      <c r="D715" s="180">
        <f>SUM(D616:D647)+SUM(D668:D713)</f>
        <v>1739981</v>
      </c>
      <c r="E715" s="180">
        <f>SUM(E624:E647)+SUM(E668:E713)</f>
        <v>2712455.7452212814</v>
      </c>
      <c r="F715" s="180">
        <f>SUM(F625:F648)+SUM(F668:F713)</f>
        <v>196907.58731230939</v>
      </c>
      <c r="G715" s="180">
        <f>SUM(G626:G647)+SUM(G668:G713)</f>
        <v>518360.15191140265</v>
      </c>
      <c r="H715" s="180">
        <f>SUM(H629:H647)+SUM(H668:H713)</f>
        <v>268988.29764088336</v>
      </c>
      <c r="I715" s="180">
        <f>SUM(I630:I647)+SUM(I668:I713)</f>
        <v>372279.89570098923</v>
      </c>
      <c r="J715" s="180">
        <f>SUM(J631:J647)+SUM(J668:J713)</f>
        <v>121027.66347603171</v>
      </c>
      <c r="K715" s="180">
        <f>SUM(K668:K713)</f>
        <v>2234714.3847692767</v>
      </c>
      <c r="L715" s="180">
        <f>SUM(L668:L713)</f>
        <v>625565.54657342378</v>
      </c>
      <c r="M715" s="180">
        <f>SUM(M668:M713)</f>
        <v>7266437</v>
      </c>
      <c r="N715" s="198" t="s">
        <v>742</v>
      </c>
    </row>
    <row r="716" spans="1:15" ht="12.6" customHeight="1" x14ac:dyDescent="0.25">
      <c r="C716" s="180">
        <f>CE71</f>
        <v>18837460</v>
      </c>
      <c r="D716" s="180">
        <f>D615</f>
        <v>1739981</v>
      </c>
      <c r="E716" s="180">
        <f>E623</f>
        <v>2712455.7452212814</v>
      </c>
      <c r="F716" s="180">
        <f>F624</f>
        <v>196907.58731230942</v>
      </c>
      <c r="G716" s="180">
        <f>G625</f>
        <v>518360.15191140259</v>
      </c>
      <c r="H716" s="180">
        <f>H628</f>
        <v>268988.29764088342</v>
      </c>
      <c r="I716" s="180">
        <f>I629</f>
        <v>372279.89570098923</v>
      </c>
      <c r="J716" s="180">
        <f>J630</f>
        <v>121027.6634760317</v>
      </c>
      <c r="K716" s="180">
        <f>K644</f>
        <v>2234714.3847692772</v>
      </c>
      <c r="L716" s="180">
        <f>L647</f>
        <v>625565.54657342378</v>
      </c>
      <c r="M716" s="180">
        <f>C648</f>
        <v>7266438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1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4" transitionEvaluation="1" transitionEntry="1" codeName="Sheet10">
    <pageSetUpPr autoPageBreaks="0" fitToPage="1"/>
  </sheetPr>
  <dimension ref="A1:CF719"/>
  <sheetViews>
    <sheetView showGridLines="0" topLeftCell="A54" zoomScale="75" workbookViewId="0">
      <selection activeCell="C77" sqref="C7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2" t="s">
        <v>994</v>
      </c>
    </row>
    <row r="17" spans="1:6" ht="12.75" customHeight="1" x14ac:dyDescent="0.25">
      <c r="A17" s="180" t="s">
        <v>966</v>
      </c>
      <c r="C17" s="272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8" t="s">
        <v>970</v>
      </c>
      <c r="B20" s="268"/>
      <c r="C20" s="273"/>
      <c r="D20" s="268"/>
      <c r="E20" s="268"/>
      <c r="F20" s="268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2350196</v>
      </c>
      <c r="C48" s="241">
        <f>ROUND(((B48/CE61)*C61),0)</f>
        <v>131</v>
      </c>
      <c r="D48" s="241">
        <f>ROUND(((B48/CE61)*D61),0)</f>
        <v>0</v>
      </c>
      <c r="E48" s="195">
        <f>ROUND(((B48/CE61)*E61),0)</f>
        <v>588147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121902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136026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140367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57766</v>
      </c>
      <c r="AC48" s="195">
        <f>ROUND(((B48/CE61)*AC61),0)</f>
        <v>33369</v>
      </c>
      <c r="AD48" s="195">
        <f>ROUND(((B48/CE61)*AD61),0)</f>
        <v>0</v>
      </c>
      <c r="AE48" s="195">
        <f>ROUND(((B48/CE61)*AE61),0)</f>
        <v>180844</v>
      </c>
      <c r="AF48" s="195">
        <f>ROUND(((B48/CE61)*AF61),0)</f>
        <v>0</v>
      </c>
      <c r="AG48" s="195">
        <f>ROUND(((B48/CE61)*AG61),0)</f>
        <v>127593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205610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45150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26359</v>
      </c>
      <c r="BE48" s="195">
        <f>ROUND(((B48/CE61)*BE61),0)</f>
        <v>54253</v>
      </c>
      <c r="BF48" s="195">
        <f>ROUND(((B48/CE61)*BF61),0)</f>
        <v>55420</v>
      </c>
      <c r="BG48" s="195">
        <f>ROUND(((B48/CE61)*BG61),0)</f>
        <v>0</v>
      </c>
      <c r="BH48" s="195">
        <f>ROUND(((B48/CE61)*BH61),0)</f>
        <v>97987</v>
      </c>
      <c r="BI48" s="195">
        <f>ROUND(((B48/CE61)*BI61),0)</f>
        <v>0</v>
      </c>
      <c r="BJ48" s="195">
        <f>ROUND(((B48/CE61)*BJ61),0)</f>
        <v>55436</v>
      </c>
      <c r="BK48" s="195">
        <f>ROUND(((B48/CE61)*BK61),0)</f>
        <v>57406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59943</v>
      </c>
      <c r="BO48" s="195">
        <f>ROUND(((B48/CE61)*BO61),0)</f>
        <v>0</v>
      </c>
      <c r="BP48" s="195">
        <f>ROUND(((B48/CE61)*BP61),0)</f>
        <v>20214</v>
      </c>
      <c r="BQ48" s="195">
        <f>ROUND(((B48/CE61)*BQ61),0)</f>
        <v>0</v>
      </c>
      <c r="BR48" s="195">
        <f>ROUND(((B48/CE61)*BR61),0)</f>
        <v>34245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51673</v>
      </c>
      <c r="BW48" s="195">
        <f>ROUND(((B48/CE61)*BW61),0)</f>
        <v>0</v>
      </c>
      <c r="BX48" s="195">
        <f>ROUND(((B48/CE61)*BX61),0)</f>
        <v>31120</v>
      </c>
      <c r="BY48" s="195">
        <f>ROUND(((B48/CE61)*BY61),0)</f>
        <v>110037</v>
      </c>
      <c r="BZ48" s="195">
        <f>ROUND(((B48/CE61)*BZ61),0)</f>
        <v>0</v>
      </c>
      <c r="CA48" s="195">
        <f>ROUND(((B48/CE61)*CA61),0)</f>
        <v>8733</v>
      </c>
      <c r="CB48" s="195">
        <f>ROUND(((B48/CE61)*CB61),0)</f>
        <v>14446</v>
      </c>
      <c r="CC48" s="195">
        <f>ROUND(((B48/CE61)*CC61),0)</f>
        <v>36019</v>
      </c>
      <c r="CD48" s="195"/>
      <c r="CE48" s="195">
        <f>SUM(C48:CD48)</f>
        <v>2350196</v>
      </c>
    </row>
    <row r="49" spans="1:84" ht="12.6" customHeight="1" x14ac:dyDescent="0.25">
      <c r="A49" s="175" t="s">
        <v>206</v>
      </c>
      <c r="B49" s="195">
        <f>B47+B48</f>
        <v>2350196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1018006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163799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61879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18530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78884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9305</v>
      </c>
      <c r="AC52" s="195">
        <f>ROUND((B52/(CE76+CF76)*AC76),0)</f>
        <v>5658</v>
      </c>
      <c r="AD52" s="195">
        <f>ROUND((B52/(CE76+CF76)*AD76),0)</f>
        <v>0</v>
      </c>
      <c r="AE52" s="195">
        <f>ROUND((B52/(CE76+CF76)*AE76),0)</f>
        <v>44549</v>
      </c>
      <c r="AF52" s="195">
        <f>ROUND((B52/(CE76+CF76)*AF76),0)</f>
        <v>0</v>
      </c>
      <c r="AG52" s="195">
        <f>ROUND((B52/(CE76+CF76)*AG76),0)</f>
        <v>45959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86682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43349</v>
      </c>
      <c r="AZ52" s="195">
        <f>ROUND((B52/(CE76+CF76)*AZ76),0)</f>
        <v>0</v>
      </c>
      <c r="BA52" s="195">
        <f>ROUND((B52/(CE76+CF76)*BA76),0)</f>
        <v>2529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16941</v>
      </c>
      <c r="BE52" s="195">
        <f>ROUND((B52/(CE76+CF76)*BE76),0)</f>
        <v>103250</v>
      </c>
      <c r="BF52" s="195">
        <f>ROUND((B52/(CE76+CF76)*BF76),0)</f>
        <v>12742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286130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25889</v>
      </c>
      <c r="BW52" s="195">
        <f>ROUND((B52/(CE76+CF76)*BW76),0)</f>
        <v>0</v>
      </c>
      <c r="BX52" s="195">
        <f>ROUND((B52/(CE76+CF76)*BX76),0)</f>
        <v>11932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1018007</v>
      </c>
    </row>
    <row r="53" spans="1:84" ht="12.6" customHeight="1" x14ac:dyDescent="0.25">
      <c r="A53" s="175" t="s">
        <v>206</v>
      </c>
      <c r="B53" s="195">
        <f>B51+B52</f>
        <v>1018006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9</v>
      </c>
      <c r="D59" s="184"/>
      <c r="E59" s="184">
        <v>589</v>
      </c>
      <c r="F59" s="184"/>
      <c r="G59" s="184"/>
      <c r="H59" s="184"/>
      <c r="I59" s="184"/>
      <c r="J59" s="184"/>
      <c r="K59" s="184"/>
      <c r="L59" s="184">
        <v>1562</v>
      </c>
      <c r="M59" s="184"/>
      <c r="N59" s="184"/>
      <c r="O59" s="184"/>
      <c r="P59" s="185">
        <v>16590</v>
      </c>
      <c r="Q59" s="185">
        <v>48819</v>
      </c>
      <c r="R59" s="185">
        <v>9623</v>
      </c>
      <c r="S59" s="244"/>
      <c r="T59" s="244"/>
      <c r="U59" s="220">
        <v>32233</v>
      </c>
      <c r="V59" s="185">
        <v>912</v>
      </c>
      <c r="W59" s="185"/>
      <c r="X59" s="185"/>
      <c r="Y59" s="185">
        <v>8443</v>
      </c>
      <c r="Z59" s="185"/>
      <c r="AA59" s="185"/>
      <c r="AB59" s="244"/>
      <c r="AC59" s="185">
        <v>1242</v>
      </c>
      <c r="AD59" s="185"/>
      <c r="AE59" s="185">
        <v>9150</v>
      </c>
      <c r="AF59" s="185"/>
      <c r="AG59" s="185">
        <v>3404</v>
      </c>
      <c r="AH59" s="185"/>
      <c r="AI59" s="185"/>
      <c r="AJ59" s="185">
        <v>2696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185">
        <v>6909</v>
      </c>
      <c r="AZ59" s="185"/>
      <c r="BA59" s="244"/>
      <c r="BB59" s="244"/>
      <c r="BC59" s="244"/>
      <c r="BD59" s="244"/>
      <c r="BE59" s="185">
        <v>62796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0.01</v>
      </c>
      <c r="D60" s="187"/>
      <c r="E60" s="187">
        <v>28.869999999999997</v>
      </c>
      <c r="F60" s="219"/>
      <c r="G60" s="187"/>
      <c r="H60" s="187"/>
      <c r="I60" s="187"/>
      <c r="J60" s="219"/>
      <c r="K60" s="187"/>
      <c r="L60" s="187"/>
      <c r="M60" s="187"/>
      <c r="N60" s="187"/>
      <c r="O60" s="187"/>
      <c r="P60" s="217">
        <v>6.44</v>
      </c>
      <c r="Q60" s="217"/>
      <c r="R60" s="217"/>
      <c r="S60" s="217"/>
      <c r="T60" s="217"/>
      <c r="U60" s="217">
        <v>8.17</v>
      </c>
      <c r="V60" s="217"/>
      <c r="W60" s="217"/>
      <c r="X60" s="217"/>
      <c r="Y60" s="217">
        <v>7.14</v>
      </c>
      <c r="Z60" s="217"/>
      <c r="AA60" s="217"/>
      <c r="AB60" s="217">
        <v>2.74</v>
      </c>
      <c r="AC60" s="217">
        <v>1.84</v>
      </c>
      <c r="AD60" s="217"/>
      <c r="AE60" s="217">
        <v>10.01</v>
      </c>
      <c r="AF60" s="217"/>
      <c r="AG60" s="217">
        <v>4.4800000000000004</v>
      </c>
      <c r="AH60" s="217"/>
      <c r="AI60" s="217"/>
      <c r="AJ60" s="217">
        <v>7.3599999999999994</v>
      </c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>
        <v>5.13</v>
      </c>
      <c r="AZ60" s="217"/>
      <c r="BA60" s="217"/>
      <c r="BB60" s="217"/>
      <c r="BC60" s="217"/>
      <c r="BD60" s="217">
        <v>2.06</v>
      </c>
      <c r="BE60" s="217">
        <v>3.07</v>
      </c>
      <c r="BF60" s="217">
        <v>6.59</v>
      </c>
      <c r="BG60" s="217"/>
      <c r="BH60" s="217">
        <v>5</v>
      </c>
      <c r="BI60" s="217"/>
      <c r="BJ60" s="217">
        <v>2.14</v>
      </c>
      <c r="BK60" s="217">
        <v>6.02</v>
      </c>
      <c r="BL60" s="217"/>
      <c r="BM60" s="217"/>
      <c r="BN60" s="217">
        <v>1.84</v>
      </c>
      <c r="BO60" s="217"/>
      <c r="BP60" s="217">
        <v>1.02</v>
      </c>
      <c r="BQ60" s="217"/>
      <c r="BR60" s="217">
        <v>2.09</v>
      </c>
      <c r="BS60" s="217"/>
      <c r="BT60" s="217"/>
      <c r="BU60" s="217"/>
      <c r="BV60" s="217">
        <v>3.63</v>
      </c>
      <c r="BW60" s="217"/>
      <c r="BX60" s="217">
        <v>1.45</v>
      </c>
      <c r="BY60" s="217">
        <v>4.38</v>
      </c>
      <c r="BZ60" s="217"/>
      <c r="CA60" s="217">
        <v>0.21</v>
      </c>
      <c r="CB60" s="217">
        <v>1.04</v>
      </c>
      <c r="CC60" s="217">
        <v>2.2400000000000002</v>
      </c>
      <c r="CD60" s="245" t="s">
        <v>221</v>
      </c>
      <c r="CE60" s="247">
        <f t="shared" ref="CE60:CE70" si="0">SUM(C60:CD60)</f>
        <v>124.97</v>
      </c>
    </row>
    <row r="61" spans="1:84" ht="12.6" customHeight="1" x14ac:dyDescent="0.25">
      <c r="A61" s="171" t="s">
        <v>235</v>
      </c>
      <c r="B61" s="175"/>
      <c r="C61" s="184">
        <v>523</v>
      </c>
      <c r="D61" s="184"/>
      <c r="E61" s="184">
        <v>2351806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487447</v>
      </c>
      <c r="Q61" s="185"/>
      <c r="R61" s="185"/>
      <c r="S61" s="185"/>
      <c r="T61" s="185"/>
      <c r="U61" s="185">
        <v>543924</v>
      </c>
      <c r="V61" s="185"/>
      <c r="W61" s="185"/>
      <c r="X61" s="185"/>
      <c r="Y61" s="185">
        <v>561282</v>
      </c>
      <c r="Z61" s="185"/>
      <c r="AA61" s="185"/>
      <c r="AB61" s="185">
        <v>230987</v>
      </c>
      <c r="AC61" s="185">
        <v>133433</v>
      </c>
      <c r="AD61" s="185"/>
      <c r="AE61" s="185">
        <v>723135</v>
      </c>
      <c r="AF61" s="185"/>
      <c r="AG61" s="185">
        <v>510202</v>
      </c>
      <c r="AH61" s="185"/>
      <c r="AI61" s="185"/>
      <c r="AJ61" s="185">
        <v>822166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180541</v>
      </c>
      <c r="AZ61" s="185"/>
      <c r="BA61" s="185"/>
      <c r="BB61" s="185"/>
      <c r="BC61" s="185"/>
      <c r="BD61" s="185">
        <v>105400</v>
      </c>
      <c r="BE61" s="185">
        <v>216938</v>
      </c>
      <c r="BF61" s="185">
        <v>221608</v>
      </c>
      <c r="BG61" s="185"/>
      <c r="BH61" s="185">
        <v>391817</v>
      </c>
      <c r="BI61" s="185"/>
      <c r="BJ61" s="185">
        <v>221671</v>
      </c>
      <c r="BK61" s="185">
        <v>229549</v>
      </c>
      <c r="BL61" s="185"/>
      <c r="BM61" s="185"/>
      <c r="BN61" s="185">
        <v>239693</v>
      </c>
      <c r="BO61" s="185"/>
      <c r="BP61" s="185">
        <v>80831</v>
      </c>
      <c r="BQ61" s="185"/>
      <c r="BR61" s="185">
        <v>136934</v>
      </c>
      <c r="BS61" s="185"/>
      <c r="BT61" s="185"/>
      <c r="BU61" s="185"/>
      <c r="BV61" s="185">
        <v>206622</v>
      </c>
      <c r="BW61" s="185"/>
      <c r="BX61" s="185">
        <v>124437</v>
      </c>
      <c r="BY61" s="185">
        <v>440002</v>
      </c>
      <c r="BZ61" s="185"/>
      <c r="CA61" s="185">
        <v>34919</v>
      </c>
      <c r="CB61" s="185">
        <v>57766</v>
      </c>
      <c r="CC61" s="185">
        <v>144027</v>
      </c>
      <c r="CD61" s="245" t="s">
        <v>221</v>
      </c>
      <c r="CE61" s="195">
        <f t="shared" si="0"/>
        <v>9397660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131</v>
      </c>
      <c r="D62" s="195">
        <f t="shared" si="1"/>
        <v>0</v>
      </c>
      <c r="E62" s="195">
        <f t="shared" si="1"/>
        <v>588147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121902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136026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140367</v>
      </c>
      <c r="Z62" s="195">
        <f t="shared" si="1"/>
        <v>0</v>
      </c>
      <c r="AA62" s="195">
        <f t="shared" si="1"/>
        <v>0</v>
      </c>
      <c r="AB62" s="195">
        <f t="shared" si="1"/>
        <v>57766</v>
      </c>
      <c r="AC62" s="195">
        <f t="shared" si="1"/>
        <v>33369</v>
      </c>
      <c r="AD62" s="195">
        <f t="shared" si="1"/>
        <v>0</v>
      </c>
      <c r="AE62" s="195">
        <f t="shared" si="1"/>
        <v>180844</v>
      </c>
      <c r="AF62" s="195">
        <f t="shared" si="1"/>
        <v>0</v>
      </c>
      <c r="AG62" s="195">
        <f t="shared" si="1"/>
        <v>127593</v>
      </c>
      <c r="AH62" s="195">
        <f t="shared" si="1"/>
        <v>0</v>
      </c>
      <c r="AI62" s="195">
        <f t="shared" si="1"/>
        <v>0</v>
      </c>
      <c r="AJ62" s="195">
        <f t="shared" si="1"/>
        <v>205610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45150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26359</v>
      </c>
      <c r="BE62" s="195">
        <f t="shared" si="1"/>
        <v>54253</v>
      </c>
      <c r="BF62" s="195">
        <f t="shared" si="1"/>
        <v>55420</v>
      </c>
      <c r="BG62" s="195">
        <f t="shared" si="1"/>
        <v>0</v>
      </c>
      <c r="BH62" s="195">
        <f t="shared" si="1"/>
        <v>97987</v>
      </c>
      <c r="BI62" s="195">
        <f t="shared" si="1"/>
        <v>0</v>
      </c>
      <c r="BJ62" s="195">
        <f t="shared" si="1"/>
        <v>55436</v>
      </c>
      <c r="BK62" s="195">
        <f t="shared" si="1"/>
        <v>57406</v>
      </c>
      <c r="BL62" s="195">
        <f t="shared" si="1"/>
        <v>0</v>
      </c>
      <c r="BM62" s="195">
        <f t="shared" si="1"/>
        <v>0</v>
      </c>
      <c r="BN62" s="195">
        <f t="shared" si="1"/>
        <v>59943</v>
      </c>
      <c r="BO62" s="195">
        <f t="shared" ref="BO62:CC62" si="2">ROUND(BO47+BO48,0)</f>
        <v>0</v>
      </c>
      <c r="BP62" s="195">
        <f t="shared" si="2"/>
        <v>20214</v>
      </c>
      <c r="BQ62" s="195">
        <f t="shared" si="2"/>
        <v>0</v>
      </c>
      <c r="BR62" s="195">
        <f t="shared" si="2"/>
        <v>34245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51673</v>
      </c>
      <c r="BW62" s="195">
        <f t="shared" si="2"/>
        <v>0</v>
      </c>
      <c r="BX62" s="195">
        <f t="shared" si="2"/>
        <v>31120</v>
      </c>
      <c r="BY62" s="195">
        <f t="shared" si="2"/>
        <v>110037</v>
      </c>
      <c r="BZ62" s="195">
        <f t="shared" si="2"/>
        <v>0</v>
      </c>
      <c r="CA62" s="195">
        <f t="shared" si="2"/>
        <v>8733</v>
      </c>
      <c r="CB62" s="195">
        <f t="shared" si="2"/>
        <v>14446</v>
      </c>
      <c r="CC62" s="195">
        <f t="shared" si="2"/>
        <v>36019</v>
      </c>
      <c r="CD62" s="245" t="s">
        <v>221</v>
      </c>
      <c r="CE62" s="195">
        <f t="shared" si="0"/>
        <v>2350196</v>
      </c>
      <c r="CF62" s="248"/>
    </row>
    <row r="63" spans="1:84" ht="12.6" customHeight="1" x14ac:dyDescent="0.25">
      <c r="A63" s="171" t="s">
        <v>236</v>
      </c>
      <c r="B63" s="175"/>
      <c r="C63" s="184"/>
      <c r="D63" s="184"/>
      <c r="E63" s="184">
        <v>306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391463</v>
      </c>
      <c r="S63" s="185"/>
      <c r="T63" s="185"/>
      <c r="U63" s="185">
        <v>3780</v>
      </c>
      <c r="V63" s="185"/>
      <c r="W63" s="185"/>
      <c r="X63" s="185"/>
      <c r="Y63" s="185">
        <v>236041</v>
      </c>
      <c r="Z63" s="185"/>
      <c r="AA63" s="185"/>
      <c r="AB63" s="185"/>
      <c r="AC63" s="185"/>
      <c r="AD63" s="185"/>
      <c r="AE63" s="185"/>
      <c r="AF63" s="185"/>
      <c r="AG63" s="185">
        <v>1314000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1945590</v>
      </c>
      <c r="CF63" s="248"/>
    </row>
    <row r="64" spans="1:84" ht="12.6" customHeight="1" x14ac:dyDescent="0.25">
      <c r="A64" s="171" t="s">
        <v>237</v>
      </c>
      <c r="B64" s="175"/>
      <c r="C64" s="184"/>
      <c r="D64" s="184"/>
      <c r="E64" s="185">
        <v>48152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46525</v>
      </c>
      <c r="Q64" s="185"/>
      <c r="R64" s="185">
        <v>5815</v>
      </c>
      <c r="S64" s="185">
        <v>224409</v>
      </c>
      <c r="T64" s="185"/>
      <c r="U64" s="185">
        <v>275266</v>
      </c>
      <c r="V64" s="185"/>
      <c r="W64" s="185"/>
      <c r="X64" s="185"/>
      <c r="Y64" s="185">
        <v>28495</v>
      </c>
      <c r="Z64" s="185"/>
      <c r="AA64" s="185"/>
      <c r="AB64" s="185">
        <v>367188</v>
      </c>
      <c r="AC64" s="185">
        <v>2646</v>
      </c>
      <c r="AD64" s="185"/>
      <c r="AE64" s="185">
        <v>5699</v>
      </c>
      <c r="AF64" s="185"/>
      <c r="AG64" s="185">
        <v>25403</v>
      </c>
      <c r="AH64" s="185"/>
      <c r="AI64" s="185"/>
      <c r="AJ64" s="185">
        <v>62272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99291</v>
      </c>
      <c r="AZ64" s="185"/>
      <c r="BA64" s="185">
        <v>21651</v>
      </c>
      <c r="BB64" s="185"/>
      <c r="BC64" s="185"/>
      <c r="BD64" s="185">
        <v>845</v>
      </c>
      <c r="BE64" s="185">
        <v>24615</v>
      </c>
      <c r="BF64" s="185">
        <v>17041</v>
      </c>
      <c r="BG64" s="185"/>
      <c r="BH64" s="185">
        <v>53346</v>
      </c>
      <c r="BI64" s="185"/>
      <c r="BJ64" s="185">
        <v>674</v>
      </c>
      <c r="BK64" s="185">
        <v>6144</v>
      </c>
      <c r="BL64" s="185"/>
      <c r="BM64" s="185"/>
      <c r="BN64" s="185">
        <v>2801</v>
      </c>
      <c r="BO64" s="185"/>
      <c r="BP64" s="185">
        <v>18916</v>
      </c>
      <c r="BQ64" s="185"/>
      <c r="BR64" s="185">
        <v>756</v>
      </c>
      <c r="BS64" s="185"/>
      <c r="BT64" s="185"/>
      <c r="BU64" s="185"/>
      <c r="BV64" s="185">
        <v>1512</v>
      </c>
      <c r="BW64" s="185"/>
      <c r="BX64" s="185"/>
      <c r="BY64" s="185">
        <v>1122</v>
      </c>
      <c r="BZ64" s="185"/>
      <c r="CA64" s="185"/>
      <c r="CB64" s="185">
        <v>898</v>
      </c>
      <c r="CC64" s="185">
        <v>452</v>
      </c>
      <c r="CD64" s="245" t="s">
        <v>221</v>
      </c>
      <c r="CE64" s="195">
        <f t="shared" si="0"/>
        <v>1341934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>
        <v>320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>
        <v>9908</v>
      </c>
      <c r="Z65" s="185"/>
      <c r="AA65" s="185"/>
      <c r="AB65" s="185"/>
      <c r="AC65" s="185"/>
      <c r="AD65" s="185"/>
      <c r="AE65" s="185">
        <v>2611</v>
      </c>
      <c r="AF65" s="185"/>
      <c r="AG65" s="185">
        <v>960</v>
      </c>
      <c r="AH65" s="185"/>
      <c r="AI65" s="185"/>
      <c r="AJ65" s="185">
        <v>1392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182404</v>
      </c>
      <c r="BF65" s="185"/>
      <c r="BG65" s="185"/>
      <c r="BH65" s="185">
        <v>53142</v>
      </c>
      <c r="BI65" s="185"/>
      <c r="BJ65" s="185"/>
      <c r="BK65" s="185"/>
      <c r="BL65" s="185"/>
      <c r="BM65" s="185"/>
      <c r="BN65" s="185">
        <v>3802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2640</v>
      </c>
      <c r="BZ65" s="185"/>
      <c r="CA65" s="185"/>
      <c r="CB65" s="185"/>
      <c r="CC65" s="185"/>
      <c r="CD65" s="245" t="s">
        <v>221</v>
      </c>
      <c r="CE65" s="195">
        <f t="shared" si="0"/>
        <v>257179</v>
      </c>
      <c r="CF65" s="248"/>
    </row>
    <row r="66" spans="1:84" ht="12.6" customHeight="1" x14ac:dyDescent="0.25">
      <c r="A66" s="171" t="s">
        <v>239</v>
      </c>
      <c r="B66" s="175"/>
      <c r="C66" s="184"/>
      <c r="D66" s="184"/>
      <c r="E66" s="184">
        <v>68301</v>
      </c>
      <c r="F66" s="184"/>
      <c r="G66" s="184"/>
      <c r="H66" s="184"/>
      <c r="I66" s="184"/>
      <c r="J66" s="184"/>
      <c r="K66" s="185"/>
      <c r="L66" s="185">
        <v>57159</v>
      </c>
      <c r="M66" s="184"/>
      <c r="N66" s="184"/>
      <c r="O66" s="185"/>
      <c r="P66" s="185">
        <v>27032</v>
      </c>
      <c r="Q66" s="185"/>
      <c r="R66" s="185"/>
      <c r="S66" s="184">
        <v>218</v>
      </c>
      <c r="T66" s="184"/>
      <c r="U66" s="185">
        <v>362431</v>
      </c>
      <c r="V66" s="185"/>
      <c r="W66" s="185"/>
      <c r="X66" s="185"/>
      <c r="Y66" s="185">
        <v>418858</v>
      </c>
      <c r="Z66" s="185"/>
      <c r="AA66" s="185"/>
      <c r="AB66" s="185">
        <v>89262</v>
      </c>
      <c r="AC66" s="185">
        <v>2481</v>
      </c>
      <c r="AD66" s="185"/>
      <c r="AE66" s="185">
        <v>6936</v>
      </c>
      <c r="AF66" s="185"/>
      <c r="AG66" s="185">
        <v>4628</v>
      </c>
      <c r="AH66" s="185"/>
      <c r="AI66" s="185"/>
      <c r="AJ66" s="185">
        <v>18354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528</v>
      </c>
      <c r="AZ66" s="185"/>
      <c r="BA66" s="185"/>
      <c r="BB66" s="185"/>
      <c r="BC66" s="185"/>
      <c r="BD66" s="185">
        <v>389</v>
      </c>
      <c r="BE66" s="185">
        <v>119711</v>
      </c>
      <c r="BF66" s="185"/>
      <c r="BG66" s="185"/>
      <c r="BH66" s="185">
        <v>518014</v>
      </c>
      <c r="BI66" s="185"/>
      <c r="BJ66" s="185">
        <v>143642</v>
      </c>
      <c r="BK66" s="185">
        <v>145006</v>
      </c>
      <c r="BL66" s="185"/>
      <c r="BM66" s="185"/>
      <c r="BN66" s="185">
        <v>81551</v>
      </c>
      <c r="BO66" s="185"/>
      <c r="BP66" s="185">
        <v>113858</v>
      </c>
      <c r="BQ66" s="185"/>
      <c r="BR66" s="185">
        <v>23849</v>
      </c>
      <c r="BS66" s="185"/>
      <c r="BT66" s="185"/>
      <c r="BU66" s="185"/>
      <c r="BV66" s="185">
        <v>2408</v>
      </c>
      <c r="BW66" s="185"/>
      <c r="BX66" s="185"/>
      <c r="BY66" s="185"/>
      <c r="BZ66" s="185"/>
      <c r="CA66" s="185"/>
      <c r="CB66" s="185">
        <v>375</v>
      </c>
      <c r="CC66" s="185">
        <v>11488</v>
      </c>
      <c r="CD66" s="245" t="s">
        <v>221</v>
      </c>
      <c r="CE66" s="195">
        <f t="shared" si="0"/>
        <v>2216479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163799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61879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18530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78884</v>
      </c>
      <c r="Z67" s="195">
        <f t="shared" si="3"/>
        <v>0</v>
      </c>
      <c r="AA67" s="195">
        <f t="shared" si="3"/>
        <v>0</v>
      </c>
      <c r="AB67" s="195">
        <f t="shared" si="3"/>
        <v>9305</v>
      </c>
      <c r="AC67" s="195">
        <f t="shared" si="3"/>
        <v>5658</v>
      </c>
      <c r="AD67" s="195">
        <f t="shared" si="3"/>
        <v>0</v>
      </c>
      <c r="AE67" s="195">
        <f t="shared" si="3"/>
        <v>44549</v>
      </c>
      <c r="AF67" s="195">
        <f t="shared" si="3"/>
        <v>0</v>
      </c>
      <c r="AG67" s="195">
        <f t="shared" si="3"/>
        <v>45959</v>
      </c>
      <c r="AH67" s="195">
        <f t="shared" si="3"/>
        <v>0</v>
      </c>
      <c r="AI67" s="195">
        <f t="shared" si="3"/>
        <v>0</v>
      </c>
      <c r="AJ67" s="195">
        <f t="shared" si="3"/>
        <v>86682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43349</v>
      </c>
      <c r="AZ67" s="195">
        <f>ROUND(AZ51+AZ52,0)</f>
        <v>0</v>
      </c>
      <c r="BA67" s="195">
        <f>ROUND(BA51+BA52,0)</f>
        <v>2529</v>
      </c>
      <c r="BB67" s="195">
        <f t="shared" si="3"/>
        <v>0</v>
      </c>
      <c r="BC67" s="195">
        <f t="shared" si="3"/>
        <v>0</v>
      </c>
      <c r="BD67" s="195">
        <f t="shared" si="3"/>
        <v>16941</v>
      </c>
      <c r="BE67" s="195">
        <f t="shared" si="3"/>
        <v>103250</v>
      </c>
      <c r="BF67" s="195">
        <f t="shared" si="3"/>
        <v>12742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286130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25889</v>
      </c>
      <c r="BW67" s="195">
        <f t="shared" si="4"/>
        <v>0</v>
      </c>
      <c r="BX67" s="195">
        <f t="shared" si="4"/>
        <v>11932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1018007</v>
      </c>
      <c r="CF67" s="248"/>
    </row>
    <row r="68" spans="1:84" ht="12.6" customHeight="1" x14ac:dyDescent="0.25">
      <c r="A68" s="171" t="s">
        <v>240</v>
      </c>
      <c r="B68" s="175"/>
      <c r="C68" s="184"/>
      <c r="D68" s="184"/>
      <c r="E68" s="184">
        <v>7620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435</v>
      </c>
      <c r="Q68" s="185"/>
      <c r="R68" s="185">
        <v>72</v>
      </c>
      <c r="S68" s="185"/>
      <c r="T68" s="185"/>
      <c r="U68" s="185">
        <v>854</v>
      </c>
      <c r="V68" s="185"/>
      <c r="W68" s="185"/>
      <c r="X68" s="185"/>
      <c r="Y68" s="185"/>
      <c r="Z68" s="185"/>
      <c r="AA68" s="185"/>
      <c r="AB68" s="185"/>
      <c r="AC68" s="185">
        <v>11</v>
      </c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649</v>
      </c>
      <c r="AZ68" s="185"/>
      <c r="BA68" s="185"/>
      <c r="BB68" s="185"/>
      <c r="BC68" s="185"/>
      <c r="BD68" s="185"/>
      <c r="BE68" s="185">
        <v>49</v>
      </c>
      <c r="BF68" s="185"/>
      <c r="BG68" s="185"/>
      <c r="BH68" s="185"/>
      <c r="BI68" s="185"/>
      <c r="BJ68" s="185"/>
      <c r="BK68" s="185">
        <v>5272</v>
      </c>
      <c r="BL68" s="185"/>
      <c r="BM68" s="185"/>
      <c r="BN68" s="185">
        <v>7740</v>
      </c>
      <c r="BO68" s="185"/>
      <c r="BP68" s="185"/>
      <c r="BQ68" s="185"/>
      <c r="BR68" s="185"/>
      <c r="BS68" s="185"/>
      <c r="BT68" s="185"/>
      <c r="BU68" s="185"/>
      <c r="BV68" s="185">
        <v>1101</v>
      </c>
      <c r="BW68" s="185"/>
      <c r="BX68" s="185"/>
      <c r="BY68" s="185"/>
      <c r="BZ68" s="185"/>
      <c r="CA68" s="185"/>
      <c r="CB68" s="185"/>
      <c r="CC68" s="185"/>
      <c r="CD68" s="245" t="s">
        <v>221</v>
      </c>
      <c r="CE68" s="195">
        <f t="shared" si="0"/>
        <v>23803</v>
      </c>
      <c r="CF68" s="248"/>
    </row>
    <row r="69" spans="1:84" ht="12.6" customHeight="1" x14ac:dyDescent="0.25">
      <c r="A69" s="171" t="s">
        <v>241</v>
      </c>
      <c r="B69" s="175"/>
      <c r="C69" s="184"/>
      <c r="D69" s="184"/>
      <c r="E69" s="185">
        <v>16971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1291</v>
      </c>
      <c r="Q69" s="185"/>
      <c r="R69" s="220">
        <v>46</v>
      </c>
      <c r="S69" s="185">
        <v>89</v>
      </c>
      <c r="T69" s="184"/>
      <c r="U69" s="185">
        <v>3491</v>
      </c>
      <c r="V69" s="185"/>
      <c r="W69" s="184"/>
      <c r="X69" s="185"/>
      <c r="Y69" s="185">
        <v>20422</v>
      </c>
      <c r="Z69" s="185"/>
      <c r="AA69" s="185"/>
      <c r="AB69" s="185">
        <v>9559</v>
      </c>
      <c r="AC69" s="185">
        <v>162</v>
      </c>
      <c r="AD69" s="185"/>
      <c r="AE69" s="185">
        <v>6386</v>
      </c>
      <c r="AF69" s="185"/>
      <c r="AG69" s="185">
        <v>3375</v>
      </c>
      <c r="AH69" s="185"/>
      <c r="AI69" s="185"/>
      <c r="AJ69" s="185">
        <v>23504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860</v>
      </c>
      <c r="AZ69" s="185"/>
      <c r="BA69" s="185"/>
      <c r="BB69" s="185"/>
      <c r="BC69" s="185"/>
      <c r="BD69" s="185">
        <v>160</v>
      </c>
      <c r="BE69" s="185">
        <v>3728</v>
      </c>
      <c r="BF69" s="185">
        <v>251</v>
      </c>
      <c r="BG69" s="185"/>
      <c r="BH69" s="220">
        <v>1065</v>
      </c>
      <c r="BI69" s="185"/>
      <c r="BJ69" s="185">
        <v>447</v>
      </c>
      <c r="BK69" s="185">
        <v>495</v>
      </c>
      <c r="BL69" s="185"/>
      <c r="BM69" s="185"/>
      <c r="BN69" s="185">
        <v>87156</v>
      </c>
      <c r="BO69" s="185"/>
      <c r="BP69" s="185">
        <v>3894</v>
      </c>
      <c r="BQ69" s="185"/>
      <c r="BR69" s="185">
        <v>972</v>
      </c>
      <c r="BS69" s="185"/>
      <c r="BT69" s="185"/>
      <c r="BU69" s="185"/>
      <c r="BV69" s="185">
        <v>3026</v>
      </c>
      <c r="BW69" s="185"/>
      <c r="BX69" s="185">
        <v>6427</v>
      </c>
      <c r="BY69" s="185">
        <v>6886</v>
      </c>
      <c r="BZ69" s="185"/>
      <c r="CA69" s="185">
        <v>149</v>
      </c>
      <c r="CB69" s="185">
        <v>1555</v>
      </c>
      <c r="CC69" s="185">
        <v>4447</v>
      </c>
      <c r="CD69" s="188">
        <v>1166071</v>
      </c>
      <c r="CE69" s="195">
        <f t="shared" si="0"/>
        <v>1372885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>
        <v>185734</v>
      </c>
      <c r="CD70" s="188"/>
      <c r="CE70" s="195">
        <f t="shared" si="0"/>
        <v>185734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654</v>
      </c>
      <c r="D71" s="195">
        <f t="shared" ref="D71:AI71" si="5">SUM(D61:D69)-D70</f>
        <v>0</v>
      </c>
      <c r="E71" s="195">
        <f t="shared" si="5"/>
        <v>3245422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57159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746511</v>
      </c>
      <c r="Q71" s="195">
        <f t="shared" si="5"/>
        <v>0</v>
      </c>
      <c r="R71" s="195">
        <f t="shared" si="5"/>
        <v>397396</v>
      </c>
      <c r="S71" s="195">
        <f t="shared" si="5"/>
        <v>224716</v>
      </c>
      <c r="T71" s="195">
        <f t="shared" si="5"/>
        <v>0</v>
      </c>
      <c r="U71" s="195">
        <f t="shared" si="5"/>
        <v>1344302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1494257</v>
      </c>
      <c r="Z71" s="195">
        <f t="shared" si="5"/>
        <v>0</v>
      </c>
      <c r="AA71" s="195">
        <f t="shared" si="5"/>
        <v>0</v>
      </c>
      <c r="AB71" s="195">
        <f t="shared" si="5"/>
        <v>764067</v>
      </c>
      <c r="AC71" s="195">
        <f t="shared" si="5"/>
        <v>177760</v>
      </c>
      <c r="AD71" s="195">
        <f t="shared" si="5"/>
        <v>0</v>
      </c>
      <c r="AE71" s="195">
        <f t="shared" si="5"/>
        <v>970160</v>
      </c>
      <c r="AF71" s="195">
        <f t="shared" si="5"/>
        <v>0</v>
      </c>
      <c r="AG71" s="195">
        <f t="shared" si="5"/>
        <v>2032120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1219980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370368</v>
      </c>
      <c r="AZ71" s="195">
        <f t="shared" si="6"/>
        <v>0</v>
      </c>
      <c r="BA71" s="195">
        <f t="shared" si="6"/>
        <v>24180</v>
      </c>
      <c r="BB71" s="195">
        <f t="shared" si="6"/>
        <v>0</v>
      </c>
      <c r="BC71" s="195">
        <f t="shared" si="6"/>
        <v>0</v>
      </c>
      <c r="BD71" s="195">
        <f t="shared" si="6"/>
        <v>150094</v>
      </c>
      <c r="BE71" s="195">
        <f t="shared" si="6"/>
        <v>704948</v>
      </c>
      <c r="BF71" s="195">
        <f t="shared" si="6"/>
        <v>307062</v>
      </c>
      <c r="BG71" s="195">
        <f t="shared" si="6"/>
        <v>0</v>
      </c>
      <c r="BH71" s="195">
        <f t="shared" si="6"/>
        <v>1115371</v>
      </c>
      <c r="BI71" s="195">
        <f t="shared" si="6"/>
        <v>0</v>
      </c>
      <c r="BJ71" s="195">
        <f t="shared" si="6"/>
        <v>421870</v>
      </c>
      <c r="BK71" s="195">
        <f t="shared" si="6"/>
        <v>443872</v>
      </c>
      <c r="BL71" s="195">
        <f t="shared" si="6"/>
        <v>0</v>
      </c>
      <c r="BM71" s="195">
        <f t="shared" si="6"/>
        <v>0</v>
      </c>
      <c r="BN71" s="195">
        <f t="shared" si="6"/>
        <v>768816</v>
      </c>
      <c r="BO71" s="195">
        <f t="shared" si="6"/>
        <v>0</v>
      </c>
      <c r="BP71" s="195">
        <f t="shared" ref="BP71:CC71" si="7">SUM(BP61:BP69)-BP70</f>
        <v>237713</v>
      </c>
      <c r="BQ71" s="195">
        <f t="shared" si="7"/>
        <v>0</v>
      </c>
      <c r="BR71" s="195">
        <f t="shared" si="7"/>
        <v>196756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292231</v>
      </c>
      <c r="BW71" s="195">
        <f t="shared" si="7"/>
        <v>0</v>
      </c>
      <c r="BX71" s="195">
        <f t="shared" si="7"/>
        <v>173916</v>
      </c>
      <c r="BY71" s="195">
        <f t="shared" si="7"/>
        <v>560687</v>
      </c>
      <c r="BZ71" s="195">
        <f t="shared" si="7"/>
        <v>0</v>
      </c>
      <c r="CA71" s="195">
        <f t="shared" si="7"/>
        <v>43801</v>
      </c>
      <c r="CB71" s="195">
        <f t="shared" si="7"/>
        <v>75040</v>
      </c>
      <c r="CC71" s="195">
        <f t="shared" si="7"/>
        <v>10699</v>
      </c>
      <c r="CD71" s="241">
        <f>CD69-CD70</f>
        <v>1166071</v>
      </c>
      <c r="CE71" s="195">
        <f>SUM(CE61:CE69)-CE70</f>
        <v>19737999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574614</v>
      </c>
      <c r="CF72" s="248"/>
    </row>
    <row r="73" spans="1:84" ht="12.6" customHeight="1" x14ac:dyDescent="0.25">
      <c r="A73" s="171" t="s">
        <v>245</v>
      </c>
      <c r="B73" s="175"/>
      <c r="C73" s="184">
        <v>30123</v>
      </c>
      <c r="D73" s="184"/>
      <c r="E73" s="185">
        <v>1487211</v>
      </c>
      <c r="F73" s="185"/>
      <c r="G73" s="184"/>
      <c r="H73" s="184"/>
      <c r="I73" s="185"/>
      <c r="J73" s="185"/>
      <c r="K73" s="185"/>
      <c r="L73" s="185">
        <v>3091440</v>
      </c>
      <c r="M73" s="184"/>
      <c r="N73" s="184"/>
      <c r="O73" s="184"/>
      <c r="P73" s="185">
        <v>33967</v>
      </c>
      <c r="Q73" s="185">
        <v>2581</v>
      </c>
      <c r="R73" s="185">
        <v>34284</v>
      </c>
      <c r="S73" s="185">
        <v>73466</v>
      </c>
      <c r="T73" s="185"/>
      <c r="U73" s="185">
        <v>368976</v>
      </c>
      <c r="V73" s="185">
        <v>40292</v>
      </c>
      <c r="W73" s="185"/>
      <c r="X73" s="185"/>
      <c r="Y73" s="185">
        <v>339840</v>
      </c>
      <c r="Z73" s="185"/>
      <c r="AA73" s="185"/>
      <c r="AB73" s="185">
        <v>1044326</v>
      </c>
      <c r="AC73" s="185">
        <v>131256</v>
      </c>
      <c r="AD73" s="185"/>
      <c r="AE73" s="185">
        <v>764757</v>
      </c>
      <c r="AF73" s="185"/>
      <c r="AG73" s="185">
        <v>181807</v>
      </c>
      <c r="AH73" s="185"/>
      <c r="AI73" s="185"/>
      <c r="AJ73" s="185">
        <v>11348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7635674</v>
      </c>
      <c r="CF73" s="248"/>
    </row>
    <row r="74" spans="1:84" ht="12.6" customHeight="1" x14ac:dyDescent="0.25">
      <c r="A74" s="171" t="s">
        <v>246</v>
      </c>
      <c r="B74" s="175"/>
      <c r="C74" s="184"/>
      <c r="D74" s="184"/>
      <c r="E74" s="185">
        <v>173228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1685523</v>
      </c>
      <c r="Q74" s="185">
        <v>131382</v>
      </c>
      <c r="R74" s="185">
        <v>724473</v>
      </c>
      <c r="S74" s="185">
        <v>185726</v>
      </c>
      <c r="T74" s="185"/>
      <c r="U74" s="185">
        <v>2455443</v>
      </c>
      <c r="V74" s="185">
        <v>356291</v>
      </c>
      <c r="W74" s="185"/>
      <c r="X74" s="185"/>
      <c r="Y74" s="185">
        <v>5645346</v>
      </c>
      <c r="Z74" s="185"/>
      <c r="AA74" s="185"/>
      <c r="AB74" s="185">
        <v>1651734</v>
      </c>
      <c r="AC74" s="185">
        <v>118073</v>
      </c>
      <c r="AD74" s="185"/>
      <c r="AE74" s="185">
        <v>1466337</v>
      </c>
      <c r="AF74" s="185"/>
      <c r="AG74" s="185">
        <v>4445345</v>
      </c>
      <c r="AH74" s="185"/>
      <c r="AI74" s="185"/>
      <c r="AJ74" s="185">
        <v>1192817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20231718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30123</v>
      </c>
      <c r="D75" s="195">
        <f t="shared" si="9"/>
        <v>0</v>
      </c>
      <c r="E75" s="195">
        <f t="shared" si="9"/>
        <v>1660439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3091440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1719490</v>
      </c>
      <c r="Q75" s="195">
        <f t="shared" si="9"/>
        <v>133963</v>
      </c>
      <c r="R75" s="195">
        <f t="shared" si="9"/>
        <v>758757</v>
      </c>
      <c r="S75" s="195">
        <f t="shared" si="9"/>
        <v>259192</v>
      </c>
      <c r="T75" s="195">
        <f t="shared" si="9"/>
        <v>0</v>
      </c>
      <c r="U75" s="195">
        <f t="shared" si="9"/>
        <v>2824419</v>
      </c>
      <c r="V75" s="195">
        <f t="shared" si="9"/>
        <v>396583</v>
      </c>
      <c r="W75" s="195">
        <f t="shared" si="9"/>
        <v>0</v>
      </c>
      <c r="X75" s="195">
        <f t="shared" si="9"/>
        <v>0</v>
      </c>
      <c r="Y75" s="195">
        <f t="shared" si="9"/>
        <v>5985186</v>
      </c>
      <c r="Z75" s="195">
        <f t="shared" si="9"/>
        <v>0</v>
      </c>
      <c r="AA75" s="195">
        <f t="shared" si="9"/>
        <v>0</v>
      </c>
      <c r="AB75" s="195">
        <f t="shared" si="9"/>
        <v>2696060</v>
      </c>
      <c r="AC75" s="195">
        <f t="shared" si="9"/>
        <v>249329</v>
      </c>
      <c r="AD75" s="195">
        <f t="shared" si="9"/>
        <v>0</v>
      </c>
      <c r="AE75" s="195">
        <f t="shared" si="9"/>
        <v>2231094</v>
      </c>
      <c r="AF75" s="195">
        <f t="shared" si="9"/>
        <v>0</v>
      </c>
      <c r="AG75" s="195">
        <f t="shared" si="9"/>
        <v>4627152</v>
      </c>
      <c r="AH75" s="195">
        <f t="shared" si="9"/>
        <v>0</v>
      </c>
      <c r="AI75" s="195">
        <f t="shared" si="9"/>
        <v>0</v>
      </c>
      <c r="AJ75" s="195">
        <f t="shared" si="9"/>
        <v>1204165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27867392</v>
      </c>
      <c r="CF75" s="248"/>
    </row>
    <row r="76" spans="1:84" ht="12.6" customHeight="1" x14ac:dyDescent="0.25">
      <c r="A76" s="171" t="s">
        <v>248</v>
      </c>
      <c r="B76" s="175"/>
      <c r="C76" s="184"/>
      <c r="D76" s="184"/>
      <c r="E76" s="185">
        <v>10104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3817</v>
      </c>
      <c r="Q76" s="185"/>
      <c r="R76" s="185"/>
      <c r="S76" s="185"/>
      <c r="T76" s="185"/>
      <c r="U76" s="185">
        <v>1143</v>
      </c>
      <c r="V76" s="185"/>
      <c r="W76" s="185"/>
      <c r="X76" s="185"/>
      <c r="Y76" s="185">
        <v>4866</v>
      </c>
      <c r="Z76" s="185"/>
      <c r="AA76" s="185"/>
      <c r="AB76" s="185">
        <v>574</v>
      </c>
      <c r="AC76" s="185">
        <v>349</v>
      </c>
      <c r="AD76" s="185"/>
      <c r="AE76" s="185">
        <v>2748</v>
      </c>
      <c r="AF76" s="185"/>
      <c r="AG76" s="185">
        <v>2835</v>
      </c>
      <c r="AH76" s="185"/>
      <c r="AI76" s="185"/>
      <c r="AJ76" s="185">
        <v>5347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2674</v>
      </c>
      <c r="AZ76" s="185"/>
      <c r="BA76" s="185">
        <v>156</v>
      </c>
      <c r="BB76" s="185"/>
      <c r="BC76" s="185"/>
      <c r="BD76" s="185">
        <v>1045</v>
      </c>
      <c r="BE76" s="185">
        <v>6369</v>
      </c>
      <c r="BF76" s="185">
        <v>786</v>
      </c>
      <c r="BG76" s="185"/>
      <c r="BH76" s="185"/>
      <c r="BI76" s="185"/>
      <c r="BJ76" s="185"/>
      <c r="BK76" s="185"/>
      <c r="BL76" s="185"/>
      <c r="BM76" s="185"/>
      <c r="BN76" s="185">
        <v>17650</v>
      </c>
      <c r="BO76" s="185"/>
      <c r="BP76" s="185"/>
      <c r="BQ76" s="185"/>
      <c r="BR76" s="185"/>
      <c r="BS76" s="185"/>
      <c r="BT76" s="185"/>
      <c r="BU76" s="185"/>
      <c r="BV76" s="185">
        <v>1597</v>
      </c>
      <c r="BW76" s="185"/>
      <c r="BX76" s="185">
        <v>736</v>
      </c>
      <c r="BY76" s="185"/>
      <c r="BZ76" s="185"/>
      <c r="CA76" s="185"/>
      <c r="CB76" s="185"/>
      <c r="CC76" s="185"/>
      <c r="CD76" s="245" t="s">
        <v>221</v>
      </c>
      <c r="CE76" s="195">
        <f t="shared" si="8"/>
        <v>62796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</v>
      </c>
      <c r="D77" s="184"/>
      <c r="E77" s="184">
        <v>6788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118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6909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109</v>
      </c>
      <c r="D78" s="184"/>
      <c r="E78" s="184">
        <v>3794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498</v>
      </c>
      <c r="Q78" s="184"/>
      <c r="R78" s="184"/>
      <c r="S78" s="184"/>
      <c r="T78" s="184"/>
      <c r="U78" s="184">
        <v>292</v>
      </c>
      <c r="V78" s="184"/>
      <c r="W78" s="184"/>
      <c r="X78" s="184"/>
      <c r="Y78" s="184">
        <v>320</v>
      </c>
      <c r="Z78" s="184"/>
      <c r="AA78" s="184"/>
      <c r="AB78" s="184">
        <v>112</v>
      </c>
      <c r="AC78" s="184">
        <v>139</v>
      </c>
      <c r="AD78" s="184"/>
      <c r="AE78" s="184">
        <v>294</v>
      </c>
      <c r="AF78" s="184"/>
      <c r="AG78" s="184">
        <v>399</v>
      </c>
      <c r="AH78" s="184"/>
      <c r="AI78" s="184"/>
      <c r="AJ78" s="184">
        <v>290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5" t="s">
        <v>221</v>
      </c>
      <c r="AY78" s="245" t="s">
        <v>221</v>
      </c>
      <c r="AZ78" s="245" t="s">
        <v>221</v>
      </c>
      <c r="BA78" s="184"/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/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>
        <v>137</v>
      </c>
      <c r="BW78" s="184"/>
      <c r="BX78" s="184"/>
      <c r="BY78" s="184"/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6384</v>
      </c>
      <c r="CF78" s="195"/>
    </row>
    <row r="79" spans="1:84" ht="12.6" customHeight="1" x14ac:dyDescent="0.25">
      <c r="A79" s="171" t="s">
        <v>251</v>
      </c>
      <c r="B79" s="175"/>
      <c r="C79" s="221">
        <v>3</v>
      </c>
      <c r="D79" s="221"/>
      <c r="E79" s="184">
        <v>6788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>
        <v>118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6909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0.01</v>
      </c>
      <c r="D80" s="187"/>
      <c r="E80" s="187">
        <v>10.3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2.16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2.74</v>
      </c>
      <c r="AH80" s="187"/>
      <c r="AI80" s="187"/>
      <c r="AJ80" s="187">
        <v>0.61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15.82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1" t="s">
        <v>1012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1011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1000</v>
      </c>
      <c r="D84" s="202"/>
      <c r="E84" s="201"/>
    </row>
    <row r="85" spans="1:5" ht="12.6" customHeight="1" x14ac:dyDescent="0.25">
      <c r="A85" s="173" t="s">
        <v>987</v>
      </c>
      <c r="B85" s="172"/>
      <c r="C85" s="266" t="s">
        <v>1001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1002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1003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1004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1005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1006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1007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1008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75" t="s">
        <v>1009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218</v>
      </c>
      <c r="D111" s="174">
        <v>598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106</v>
      </c>
      <c r="D112" s="174">
        <v>1562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17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6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1490507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138</v>
      </c>
      <c r="C138" s="189">
        <v>27</v>
      </c>
      <c r="D138" s="174">
        <v>53</v>
      </c>
      <c r="E138" s="175">
        <f>SUM(B138:D138)</f>
        <v>218</v>
      </c>
    </row>
    <row r="139" spans="1:6" ht="12.6" customHeight="1" x14ac:dyDescent="0.25">
      <c r="A139" s="173" t="s">
        <v>215</v>
      </c>
      <c r="B139" s="174">
        <v>395</v>
      </c>
      <c r="C139" s="189">
        <v>32</v>
      </c>
      <c r="D139" s="174">
        <v>171</v>
      </c>
      <c r="E139" s="175">
        <f>SUM(B139:D139)</f>
        <v>598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1727694</v>
      </c>
      <c r="C141" s="189">
        <v>197305</v>
      </c>
      <c r="D141" s="174">
        <v>1128728</v>
      </c>
      <c r="E141" s="175">
        <f>SUM(B141:D141)</f>
        <v>3053727</v>
      </c>
      <c r="F141" s="199"/>
    </row>
    <row r="142" spans="1:6" ht="12.6" customHeight="1" x14ac:dyDescent="0.25">
      <c r="A142" s="173" t="s">
        <v>246</v>
      </c>
      <c r="B142" s="174">
        <v>7041873</v>
      </c>
      <c r="C142" s="189">
        <v>346226</v>
      </c>
      <c r="D142" s="174">
        <v>12843619</v>
      </c>
      <c r="E142" s="175">
        <f>SUM(B142:D142)</f>
        <v>20231718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103</v>
      </c>
      <c r="C144" s="189"/>
      <c r="D144" s="174">
        <v>3</v>
      </c>
      <c r="E144" s="175">
        <f>SUM(B144:D144)</f>
        <v>106</v>
      </c>
    </row>
    <row r="145" spans="1:5" ht="12.6" customHeight="1" x14ac:dyDescent="0.25">
      <c r="A145" s="173" t="s">
        <v>215</v>
      </c>
      <c r="B145" s="174">
        <v>1562</v>
      </c>
      <c r="C145" s="189"/>
      <c r="D145" s="174">
        <v>0</v>
      </c>
      <c r="E145" s="175">
        <f>SUM(B145:D145)</f>
        <v>1562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4270104</v>
      </c>
      <c r="C147" s="189"/>
      <c r="D147" s="174">
        <v>311843</v>
      </c>
      <c r="E147" s="175">
        <f>SUM(B147:D147)</f>
        <v>4581947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4096552</v>
      </c>
      <c r="C157" s="174">
        <v>3224207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686594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90781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162130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973070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7278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193835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236508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2350196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23803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23803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72396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72396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3231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77863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81094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955164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955164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474331</v>
      </c>
      <c r="C195" s="189"/>
      <c r="D195" s="174"/>
      <c r="E195" s="175">
        <f t="shared" ref="E195:E203" si="10">SUM(B195:C195)-D195</f>
        <v>474331</v>
      </c>
    </row>
    <row r="196" spans="1:8" ht="12.6" customHeight="1" x14ac:dyDescent="0.25">
      <c r="A196" s="173" t="s">
        <v>333</v>
      </c>
      <c r="B196" s="174">
        <v>503985</v>
      </c>
      <c r="C196" s="189"/>
      <c r="D196" s="174"/>
      <c r="E196" s="175">
        <f t="shared" si="10"/>
        <v>503985</v>
      </c>
    </row>
    <row r="197" spans="1:8" ht="12.6" customHeight="1" x14ac:dyDescent="0.25">
      <c r="A197" s="173" t="s">
        <v>334</v>
      </c>
      <c r="B197" s="174">
        <v>17459897</v>
      </c>
      <c r="C197" s="189">
        <v>806042</v>
      </c>
      <c r="D197" s="174"/>
      <c r="E197" s="175">
        <f t="shared" si="10"/>
        <v>18265939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590576</v>
      </c>
      <c r="C199" s="189">
        <v>337813</v>
      </c>
      <c r="D199" s="174"/>
      <c r="E199" s="175">
        <f t="shared" si="10"/>
        <v>928389</v>
      </c>
    </row>
    <row r="200" spans="1:8" ht="12.6" customHeight="1" x14ac:dyDescent="0.25">
      <c r="A200" s="173" t="s">
        <v>337</v>
      </c>
      <c r="B200" s="174">
        <v>5907239</v>
      </c>
      <c r="C200" s="189">
        <v>459882</v>
      </c>
      <c r="D200" s="174">
        <v>273585</v>
      </c>
      <c r="E200" s="175">
        <f t="shared" si="10"/>
        <v>6093536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516544</v>
      </c>
      <c r="C203" s="189">
        <v>1151525</v>
      </c>
      <c r="D203" s="174">
        <v>1401959</v>
      </c>
      <c r="E203" s="175">
        <f t="shared" si="10"/>
        <v>266110</v>
      </c>
    </row>
    <row r="204" spans="1:8" ht="12.6" customHeight="1" x14ac:dyDescent="0.25">
      <c r="A204" s="173" t="s">
        <v>203</v>
      </c>
      <c r="B204" s="175">
        <f>SUM(B195:B203)</f>
        <v>25452572</v>
      </c>
      <c r="C204" s="191">
        <f>SUM(C195:C203)</f>
        <v>2755262</v>
      </c>
      <c r="D204" s="175">
        <f>SUM(D195:D203)</f>
        <v>1675544</v>
      </c>
      <c r="E204" s="175">
        <f>SUM(E195:E203)</f>
        <v>26532290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138953</v>
      </c>
      <c r="C209" s="189">
        <v>19737</v>
      </c>
      <c r="D209" s="174"/>
      <c r="E209" s="175">
        <f t="shared" ref="E209:E216" si="11">SUM(B209:C209)-D209</f>
        <v>158690</v>
      </c>
      <c r="H209" s="255"/>
    </row>
    <row r="210" spans="1:8" ht="12.6" customHeight="1" x14ac:dyDescent="0.25">
      <c r="A210" s="173" t="s">
        <v>334</v>
      </c>
      <c r="B210" s="174">
        <v>7587563</v>
      </c>
      <c r="C210" s="189">
        <v>718778</v>
      </c>
      <c r="D210" s="174"/>
      <c r="E210" s="175">
        <f t="shared" si="11"/>
        <v>8306341</v>
      </c>
      <c r="H210" s="255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5"/>
    </row>
    <row r="212" spans="1:8" ht="12.6" customHeight="1" x14ac:dyDescent="0.25">
      <c r="A212" s="173" t="s">
        <v>336</v>
      </c>
      <c r="B212" s="174">
        <v>348551</v>
      </c>
      <c r="C212" s="189">
        <v>4378</v>
      </c>
      <c r="D212" s="174"/>
      <c r="E212" s="175">
        <f t="shared" si="11"/>
        <v>352929</v>
      </c>
      <c r="H212" s="255"/>
    </row>
    <row r="213" spans="1:8" ht="12.6" customHeight="1" x14ac:dyDescent="0.25">
      <c r="A213" s="173" t="s">
        <v>337</v>
      </c>
      <c r="B213" s="174">
        <v>5043831</v>
      </c>
      <c r="C213" s="189">
        <v>275114</v>
      </c>
      <c r="D213" s="174">
        <v>242294</v>
      </c>
      <c r="E213" s="175">
        <f t="shared" si="11"/>
        <v>5076651</v>
      </c>
      <c r="H213" s="255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13118898</v>
      </c>
      <c r="C217" s="191">
        <f>SUM(C208:C216)</f>
        <v>1018007</v>
      </c>
      <c r="D217" s="175">
        <f>SUM(D208:D216)</f>
        <v>242294</v>
      </c>
      <c r="E217" s="175">
        <f>SUM(E208:E216)</f>
        <v>13894611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6" t="s">
        <v>991</v>
      </c>
      <c r="C220" s="276"/>
      <c r="D220" s="205"/>
      <c r="E220" s="205"/>
    </row>
    <row r="221" spans="1:8" ht="12.6" customHeight="1" x14ac:dyDescent="0.25">
      <c r="A221" s="267" t="s">
        <v>991</v>
      </c>
      <c r="B221" s="205"/>
      <c r="C221" s="189">
        <v>305194</v>
      </c>
      <c r="D221" s="172">
        <f>C221</f>
        <v>305194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3072067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3337544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84735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2760267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9254613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93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49603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170815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220418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482045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60211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542256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10322481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1116063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11750359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9123965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-169979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450530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206705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144888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4374601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>
        <v>6199499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6199499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474331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503985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18265939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928389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6093536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266110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26532290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13894611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12637679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23211779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807866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920066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375000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2102932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20360000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314761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20674761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375000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20299761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1576686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-767600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23211779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23211779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7635674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20231718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27867392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305194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9254613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220418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542256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10322481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17544911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185734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574614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760348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18305259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9397660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2350196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1945590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1341934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257179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2216479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1018007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23803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129813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81094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955164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206814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19923733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-1618474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850799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-767675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-767675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Skyline Hospital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218</v>
      </c>
      <c r="C414" s="194">
        <f>E138</f>
        <v>218</v>
      </c>
      <c r="D414" s="179"/>
    </row>
    <row r="415" spans="1:5" ht="12.6" customHeight="1" x14ac:dyDescent="0.25">
      <c r="A415" s="179" t="s">
        <v>464</v>
      </c>
      <c r="B415" s="179">
        <f>D111</f>
        <v>598</v>
      </c>
      <c r="C415" s="179">
        <f>E139</f>
        <v>598</v>
      </c>
      <c r="D415" s="194">
        <f>SUM(C59:H59)+N59</f>
        <v>598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106</v>
      </c>
      <c r="C417" s="194">
        <f>E144</f>
        <v>106</v>
      </c>
      <c r="D417" s="179"/>
    </row>
    <row r="418" spans="1:7" ht="12.6" customHeight="1" x14ac:dyDescent="0.25">
      <c r="A418" s="179" t="s">
        <v>466</v>
      </c>
      <c r="B418" s="179">
        <f>D112</f>
        <v>1562</v>
      </c>
      <c r="C418" s="179">
        <f>E145</f>
        <v>1562</v>
      </c>
      <c r="D418" s="179">
        <f>K59+L59</f>
        <v>1562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9397660</v>
      </c>
      <c r="C427" s="179">
        <f t="shared" ref="C427:C434" si="13">CE61</f>
        <v>9397660</v>
      </c>
      <c r="D427" s="179"/>
    </row>
    <row r="428" spans="1:7" ht="12.6" customHeight="1" x14ac:dyDescent="0.25">
      <c r="A428" s="179" t="s">
        <v>3</v>
      </c>
      <c r="B428" s="179">
        <f t="shared" si="12"/>
        <v>2350196</v>
      </c>
      <c r="C428" s="179">
        <f t="shared" si="13"/>
        <v>2350196</v>
      </c>
      <c r="D428" s="179">
        <f>D173</f>
        <v>2350196</v>
      </c>
    </row>
    <row r="429" spans="1:7" ht="12.6" customHeight="1" x14ac:dyDescent="0.25">
      <c r="A429" s="179" t="s">
        <v>236</v>
      </c>
      <c r="B429" s="179">
        <f t="shared" si="12"/>
        <v>1945590</v>
      </c>
      <c r="C429" s="179">
        <f t="shared" si="13"/>
        <v>1945590</v>
      </c>
      <c r="D429" s="179"/>
    </row>
    <row r="430" spans="1:7" ht="12.6" customHeight="1" x14ac:dyDescent="0.25">
      <c r="A430" s="179" t="s">
        <v>237</v>
      </c>
      <c r="B430" s="179">
        <f t="shared" si="12"/>
        <v>1341934</v>
      </c>
      <c r="C430" s="179">
        <f t="shared" si="13"/>
        <v>1341934</v>
      </c>
      <c r="D430" s="179"/>
    </row>
    <row r="431" spans="1:7" ht="12.6" customHeight="1" x14ac:dyDescent="0.25">
      <c r="A431" s="179" t="s">
        <v>444</v>
      </c>
      <c r="B431" s="179">
        <f t="shared" si="12"/>
        <v>257179</v>
      </c>
      <c r="C431" s="179">
        <f t="shared" si="13"/>
        <v>257179</v>
      </c>
      <c r="D431" s="179"/>
    </row>
    <row r="432" spans="1:7" ht="12.6" customHeight="1" x14ac:dyDescent="0.25">
      <c r="A432" s="179" t="s">
        <v>445</v>
      </c>
      <c r="B432" s="179">
        <f t="shared" si="12"/>
        <v>2216479</v>
      </c>
      <c r="C432" s="179">
        <f t="shared" si="13"/>
        <v>2216479</v>
      </c>
      <c r="D432" s="179"/>
    </row>
    <row r="433" spans="1:7" ht="12.6" customHeight="1" x14ac:dyDescent="0.25">
      <c r="A433" s="179" t="s">
        <v>6</v>
      </c>
      <c r="B433" s="179">
        <f t="shared" si="12"/>
        <v>1018007</v>
      </c>
      <c r="C433" s="179">
        <f t="shared" si="13"/>
        <v>1018007</v>
      </c>
      <c r="D433" s="179">
        <f>C217</f>
        <v>1018007</v>
      </c>
    </row>
    <row r="434" spans="1:7" ht="12.6" customHeight="1" x14ac:dyDescent="0.25">
      <c r="A434" s="179" t="s">
        <v>474</v>
      </c>
      <c r="B434" s="179">
        <f t="shared" si="12"/>
        <v>23803</v>
      </c>
      <c r="C434" s="179">
        <f t="shared" si="13"/>
        <v>23803</v>
      </c>
      <c r="D434" s="179">
        <f>D177</f>
        <v>23803</v>
      </c>
    </row>
    <row r="435" spans="1:7" ht="12.6" customHeight="1" x14ac:dyDescent="0.25">
      <c r="A435" s="179" t="s">
        <v>447</v>
      </c>
      <c r="B435" s="179">
        <f t="shared" si="12"/>
        <v>129813</v>
      </c>
      <c r="C435" s="179"/>
      <c r="D435" s="179">
        <f>D181</f>
        <v>72396</v>
      </c>
    </row>
    <row r="436" spans="1:7" ht="12.6" customHeight="1" x14ac:dyDescent="0.25">
      <c r="A436" s="179" t="s">
        <v>475</v>
      </c>
      <c r="B436" s="179">
        <f t="shared" si="12"/>
        <v>81094</v>
      </c>
      <c r="C436" s="179"/>
      <c r="D436" s="179">
        <f>D186</f>
        <v>81094</v>
      </c>
    </row>
    <row r="437" spans="1:7" ht="12.6" customHeight="1" x14ac:dyDescent="0.25">
      <c r="A437" s="194" t="s">
        <v>449</v>
      </c>
      <c r="B437" s="194">
        <f t="shared" si="12"/>
        <v>955164</v>
      </c>
      <c r="C437" s="194"/>
      <c r="D437" s="194">
        <f>D190</f>
        <v>955164</v>
      </c>
    </row>
    <row r="438" spans="1:7" ht="12.6" customHeight="1" x14ac:dyDescent="0.25">
      <c r="A438" s="194" t="s">
        <v>476</v>
      </c>
      <c r="B438" s="194">
        <f>C386+C387+C388</f>
        <v>1166071</v>
      </c>
      <c r="C438" s="194">
        <f>CD69</f>
        <v>1166071</v>
      </c>
      <c r="D438" s="194">
        <f>D181+D186+D190</f>
        <v>1108654</v>
      </c>
    </row>
    <row r="439" spans="1:7" ht="12.6" customHeight="1" x14ac:dyDescent="0.25">
      <c r="A439" s="179" t="s">
        <v>451</v>
      </c>
      <c r="B439" s="194">
        <f>C389</f>
        <v>206814</v>
      </c>
      <c r="C439" s="194">
        <f>SUM(C69:CC69)</f>
        <v>206814</v>
      </c>
      <c r="D439" s="179"/>
    </row>
    <row r="440" spans="1:7" ht="12.6" customHeight="1" x14ac:dyDescent="0.25">
      <c r="A440" s="179" t="s">
        <v>477</v>
      </c>
      <c r="B440" s="194">
        <f>B438+B439</f>
        <v>1372885</v>
      </c>
      <c r="C440" s="194">
        <f>CE69</f>
        <v>1372885</v>
      </c>
      <c r="D440" s="179"/>
    </row>
    <row r="441" spans="1:7" ht="12.6" customHeight="1" x14ac:dyDescent="0.25">
      <c r="A441" s="179" t="s">
        <v>478</v>
      </c>
      <c r="B441" s="179">
        <f>D390</f>
        <v>19923733</v>
      </c>
      <c r="C441" s="179">
        <f>SUM(C427:C437)+C440</f>
        <v>19923733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305194</v>
      </c>
      <c r="C444" s="179">
        <f>C363</f>
        <v>305194</v>
      </c>
      <c r="D444" s="179"/>
    </row>
    <row r="445" spans="1:7" ht="12.6" customHeight="1" x14ac:dyDescent="0.25">
      <c r="A445" s="179" t="s">
        <v>343</v>
      </c>
      <c r="B445" s="179">
        <f>D229</f>
        <v>9254613</v>
      </c>
      <c r="C445" s="179">
        <f>C364</f>
        <v>9254613</v>
      </c>
      <c r="D445" s="179"/>
    </row>
    <row r="446" spans="1:7" ht="12.6" customHeight="1" x14ac:dyDescent="0.25">
      <c r="A446" s="179" t="s">
        <v>351</v>
      </c>
      <c r="B446" s="179">
        <f>D236</f>
        <v>220418</v>
      </c>
      <c r="C446" s="179">
        <f>C365</f>
        <v>220418</v>
      </c>
      <c r="D446" s="179"/>
    </row>
    <row r="447" spans="1:7" ht="12.6" customHeight="1" x14ac:dyDescent="0.25">
      <c r="A447" s="179" t="s">
        <v>356</v>
      </c>
      <c r="B447" s="179">
        <f>D240</f>
        <v>542256</v>
      </c>
      <c r="C447" s="179">
        <f>C366</f>
        <v>542256</v>
      </c>
      <c r="D447" s="179"/>
    </row>
    <row r="448" spans="1:7" ht="12.6" customHeight="1" x14ac:dyDescent="0.25">
      <c r="A448" s="179" t="s">
        <v>358</v>
      </c>
      <c r="B448" s="179">
        <f>D242</f>
        <v>10322481</v>
      </c>
      <c r="C448" s="179">
        <f>D367</f>
        <v>10322481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93</v>
      </c>
    </row>
    <row r="454" spans="1:7" ht="12.6" customHeight="1" x14ac:dyDescent="0.25">
      <c r="A454" s="179" t="s">
        <v>168</v>
      </c>
      <c r="B454" s="179">
        <f>C233</f>
        <v>49603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170815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185734</v>
      </c>
      <c r="C458" s="194">
        <f>CE70</f>
        <v>185734</v>
      </c>
      <c r="D458" s="194"/>
    </row>
    <row r="459" spans="1:7" ht="12.6" customHeight="1" x14ac:dyDescent="0.25">
      <c r="A459" s="179" t="s">
        <v>244</v>
      </c>
      <c r="B459" s="194">
        <f>C371</f>
        <v>574614</v>
      </c>
      <c r="C459" s="194">
        <f>CE72</f>
        <v>574614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7635674</v>
      </c>
      <c r="C463" s="194">
        <f>CE73</f>
        <v>7635674</v>
      </c>
      <c r="D463" s="194">
        <f>E141+E147+E153</f>
        <v>7635674</v>
      </c>
    </row>
    <row r="464" spans="1:7" ht="12.6" customHeight="1" x14ac:dyDescent="0.25">
      <c r="A464" s="179" t="s">
        <v>246</v>
      </c>
      <c r="B464" s="194">
        <f>C360</f>
        <v>20231718</v>
      </c>
      <c r="C464" s="194">
        <f>CE74</f>
        <v>20231718</v>
      </c>
      <c r="D464" s="194">
        <f>E142+E148+E154</f>
        <v>20231718</v>
      </c>
    </row>
    <row r="465" spans="1:7" ht="12.6" customHeight="1" x14ac:dyDescent="0.25">
      <c r="A465" s="179" t="s">
        <v>247</v>
      </c>
      <c r="B465" s="194">
        <f>D361</f>
        <v>27867392</v>
      </c>
      <c r="C465" s="194">
        <f>CE75</f>
        <v>27867392</v>
      </c>
      <c r="D465" s="194">
        <f>D463+D464</f>
        <v>27867392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474331</v>
      </c>
      <c r="C468" s="179">
        <f>E195</f>
        <v>474331</v>
      </c>
      <c r="D468" s="179"/>
    </row>
    <row r="469" spans="1:7" ht="12.6" customHeight="1" x14ac:dyDescent="0.25">
      <c r="A469" s="179" t="s">
        <v>333</v>
      </c>
      <c r="B469" s="179">
        <f t="shared" si="14"/>
        <v>503985</v>
      </c>
      <c r="C469" s="179">
        <f>E196</f>
        <v>503985</v>
      </c>
      <c r="D469" s="179"/>
    </row>
    <row r="470" spans="1:7" ht="12.6" customHeight="1" x14ac:dyDescent="0.25">
      <c r="A470" s="179" t="s">
        <v>334</v>
      </c>
      <c r="B470" s="179">
        <f t="shared" si="14"/>
        <v>18265939</v>
      </c>
      <c r="C470" s="179">
        <f>E197</f>
        <v>18265939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928389</v>
      </c>
      <c r="C472" s="179">
        <f>E199</f>
        <v>928389</v>
      </c>
      <c r="D472" s="179"/>
    </row>
    <row r="473" spans="1:7" ht="12.6" customHeight="1" x14ac:dyDescent="0.25">
      <c r="A473" s="179" t="s">
        <v>495</v>
      </c>
      <c r="B473" s="179">
        <f t="shared" si="14"/>
        <v>6093536</v>
      </c>
      <c r="C473" s="179">
        <f>SUM(E200:E201)</f>
        <v>6093536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266110</v>
      </c>
      <c r="C475" s="179">
        <f>E203</f>
        <v>266110</v>
      </c>
      <c r="D475" s="179"/>
    </row>
    <row r="476" spans="1:7" ht="12.6" customHeight="1" x14ac:dyDescent="0.25">
      <c r="A476" s="179" t="s">
        <v>203</v>
      </c>
      <c r="B476" s="179">
        <f>D275</f>
        <v>26532290</v>
      </c>
      <c r="C476" s="179">
        <f>E204</f>
        <v>26532290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13894611</v>
      </c>
      <c r="C478" s="179">
        <f>E217</f>
        <v>13894611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23211779</v>
      </c>
    </row>
    <row r="482" spans="1:12" ht="12.6" customHeight="1" x14ac:dyDescent="0.25">
      <c r="A482" s="180" t="s">
        <v>499</v>
      </c>
      <c r="C482" s="180">
        <f>D339</f>
        <v>23211779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096</v>
      </c>
      <c r="B493" s="257" t="s">
        <v>1013</v>
      </c>
      <c r="C493" s="257" t="str">
        <f>RIGHT(C82,4)</f>
        <v>2018</v>
      </c>
      <c r="D493" s="257" t="s">
        <v>1013</v>
      </c>
      <c r="E493" s="257" t="str">
        <f>RIGHT(C82,4)</f>
        <v>2018</v>
      </c>
      <c r="F493" s="257" t="s">
        <v>1013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1877</v>
      </c>
      <c r="C496" s="236">
        <f>C71</f>
        <v>654</v>
      </c>
      <c r="D496" s="236">
        <v>17</v>
      </c>
      <c r="E496" s="180">
        <f>C59</f>
        <v>9</v>
      </c>
      <c r="F496" s="259">
        <f t="shared" ref="F496:G511" si="15">IF(B496=0,"",IF(D496=0,"",B496/D496))</f>
        <v>110.41176470588235</v>
      </c>
      <c r="G496" s="260">
        <f t="shared" si="15"/>
        <v>72.666666666666671</v>
      </c>
      <c r="H496" s="261">
        <f>IF(B496=0,"",IF(C496=0,"",IF(D496=0,"",IF(E496=0,"",IF(G496/F496-1&lt;-0.25,G496/F496-1,IF(G496/F496-1&gt;0.25,G496/F496-1,""))))))</f>
        <v>-0.34185757414313611</v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3204302</v>
      </c>
      <c r="C498" s="236">
        <f>E71</f>
        <v>3245422</v>
      </c>
      <c r="D498" s="236">
        <v>587</v>
      </c>
      <c r="E498" s="180">
        <f>E59</f>
        <v>589</v>
      </c>
      <c r="F498" s="259">
        <f t="shared" si="15"/>
        <v>5458.7768313458264</v>
      </c>
      <c r="G498" s="259">
        <f t="shared" si="15"/>
        <v>5510.0543293718165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0</v>
      </c>
      <c r="D499" s="236"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0</v>
      </c>
      <c r="C501" s="236">
        <f>H71</f>
        <v>0</v>
      </c>
      <c r="D501" s="236"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0</v>
      </c>
      <c r="D503" s="236"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78194</v>
      </c>
      <c r="C505" s="236">
        <f>L71</f>
        <v>57159</v>
      </c>
      <c r="D505" s="236">
        <v>1541</v>
      </c>
      <c r="E505" s="180">
        <f>L59</f>
        <v>1562</v>
      </c>
      <c r="F505" s="259">
        <f t="shared" si="15"/>
        <v>50.742375081116158</v>
      </c>
      <c r="G505" s="259">
        <f t="shared" si="15"/>
        <v>36.593469910371319</v>
      </c>
      <c r="H505" s="261">
        <f t="shared" si="16"/>
        <v>-0.27883805494178326</v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0</v>
      </c>
      <c r="C508" s="236">
        <f>O71</f>
        <v>0</v>
      </c>
      <c r="D508" s="236"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767748</v>
      </c>
      <c r="C509" s="236">
        <f>P71</f>
        <v>746511</v>
      </c>
      <c r="D509" s="236">
        <v>15716</v>
      </c>
      <c r="E509" s="180">
        <f>P59</f>
        <v>16590</v>
      </c>
      <c r="F509" s="259">
        <f t="shared" si="15"/>
        <v>48.851361669636042</v>
      </c>
      <c r="G509" s="259">
        <f t="shared" si="15"/>
        <v>44.99764918625678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0</v>
      </c>
      <c r="C510" s="236">
        <f>Q71</f>
        <v>0</v>
      </c>
      <c r="D510" s="236">
        <v>7972</v>
      </c>
      <c r="E510" s="180">
        <f>Q59</f>
        <v>48819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400404</v>
      </c>
      <c r="C511" s="236">
        <f>R71</f>
        <v>397396</v>
      </c>
      <c r="D511" s="236">
        <v>23143</v>
      </c>
      <c r="E511" s="180">
        <f>R59</f>
        <v>9623</v>
      </c>
      <c r="F511" s="259">
        <f t="shared" si="15"/>
        <v>17.301300609255499</v>
      </c>
      <c r="G511" s="259">
        <f t="shared" si="15"/>
        <v>41.296477190065467</v>
      </c>
      <c r="H511" s="261">
        <f t="shared" si="16"/>
        <v>1.3869001598627513</v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210518</v>
      </c>
      <c r="C512" s="236">
        <f>S71</f>
        <v>224716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1517073</v>
      </c>
      <c r="C514" s="236">
        <f>U71</f>
        <v>1344302</v>
      </c>
      <c r="D514" s="236">
        <v>51271</v>
      </c>
      <c r="E514" s="180">
        <f>U59</f>
        <v>32233</v>
      </c>
      <c r="F514" s="259">
        <f t="shared" si="17"/>
        <v>29.589299994148739</v>
      </c>
      <c r="G514" s="259">
        <f t="shared" si="17"/>
        <v>41.705767381255235</v>
      </c>
      <c r="H514" s="261">
        <f t="shared" si="16"/>
        <v>0.40948813893882319</v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0</v>
      </c>
      <c r="C515" s="236">
        <f>V71</f>
        <v>0</v>
      </c>
      <c r="D515" s="236">
        <v>1089</v>
      </c>
      <c r="E515" s="180">
        <f>V59</f>
        <v>912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0</v>
      </c>
      <c r="C516" s="236">
        <f>W71</f>
        <v>0</v>
      </c>
      <c r="D516" s="236">
        <v>0</v>
      </c>
      <c r="E516" s="180">
        <f>W59</f>
        <v>0</v>
      </c>
      <c r="F516" s="259" t="str">
        <f t="shared" si="17"/>
        <v/>
      </c>
      <c r="G516" s="259" t="str">
        <f t="shared" si="17"/>
        <v/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0</v>
      </c>
      <c r="C517" s="236">
        <f>X71</f>
        <v>0</v>
      </c>
      <c r="D517" s="236">
        <v>0</v>
      </c>
      <c r="E517" s="180">
        <f>X59</f>
        <v>0</v>
      </c>
      <c r="F517" s="259" t="str">
        <f t="shared" si="17"/>
        <v/>
      </c>
      <c r="G517" s="259" t="str">
        <f t="shared" si="17"/>
        <v/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1653927</v>
      </c>
      <c r="C518" s="236">
        <f>Y71</f>
        <v>1494257</v>
      </c>
      <c r="D518" s="236">
        <v>9091</v>
      </c>
      <c r="E518" s="180">
        <f>Y59</f>
        <v>8443</v>
      </c>
      <c r="F518" s="259">
        <f t="shared" si="17"/>
        <v>181.93015069849301</v>
      </c>
      <c r="G518" s="259">
        <f t="shared" si="17"/>
        <v>176.98176003790121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0</v>
      </c>
      <c r="C519" s="236">
        <f>Z71</f>
        <v>0</v>
      </c>
      <c r="D519" s="236"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0</v>
      </c>
      <c r="C520" s="236">
        <f>AA71</f>
        <v>0</v>
      </c>
      <c r="D520" s="236"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672601</v>
      </c>
      <c r="C521" s="236">
        <f>AB71</f>
        <v>764067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249130</v>
      </c>
      <c r="C522" s="236">
        <f>AC71</f>
        <v>177760</v>
      </c>
      <c r="D522" s="236">
        <v>2570</v>
      </c>
      <c r="E522" s="180">
        <f>AC59</f>
        <v>1242</v>
      </c>
      <c r="F522" s="259">
        <f t="shared" si="17"/>
        <v>96.937743190661479</v>
      </c>
      <c r="G522" s="259">
        <f t="shared" si="17"/>
        <v>143.12399355877616</v>
      </c>
      <c r="H522" s="261">
        <f t="shared" si="16"/>
        <v>0.47645270921227767</v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0</v>
      </c>
      <c r="C523" s="236">
        <f>AD71</f>
        <v>0</v>
      </c>
      <c r="D523" s="236"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955417</v>
      </c>
      <c r="C524" s="236">
        <f>AE71</f>
        <v>970160</v>
      </c>
      <c r="D524" s="236">
        <v>6927</v>
      </c>
      <c r="E524" s="180">
        <f>AE59</f>
        <v>9150</v>
      </c>
      <c r="F524" s="259">
        <f t="shared" si="17"/>
        <v>137.92651941677494</v>
      </c>
      <c r="G524" s="259">
        <f t="shared" si="17"/>
        <v>106.02841530054644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1898599</v>
      </c>
      <c r="C526" s="236">
        <f>AG71</f>
        <v>2032120</v>
      </c>
      <c r="D526" s="236">
        <v>3813</v>
      </c>
      <c r="E526" s="180">
        <f>AG59</f>
        <v>3404</v>
      </c>
      <c r="F526" s="259">
        <f t="shared" si="17"/>
        <v>497.92787831104118</v>
      </c>
      <c r="G526" s="259">
        <f t="shared" si="17"/>
        <v>596.98002350176262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0</v>
      </c>
      <c r="C528" s="236">
        <f>AI71</f>
        <v>0</v>
      </c>
      <c r="D528" s="236"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868544</v>
      </c>
      <c r="C529" s="236">
        <f>AJ71</f>
        <v>1219980</v>
      </c>
      <c r="D529" s="236">
        <v>1022</v>
      </c>
      <c r="E529" s="180">
        <f>AJ59</f>
        <v>2696</v>
      </c>
      <c r="F529" s="259">
        <f t="shared" si="18"/>
        <v>849.84735812133067</v>
      </c>
      <c r="G529" s="259">
        <f t="shared" si="18"/>
        <v>452.51483679525222</v>
      </c>
      <c r="H529" s="261">
        <f t="shared" si="16"/>
        <v>-0.46753398422561454</v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0</v>
      </c>
      <c r="C530" s="236">
        <f>AK71</f>
        <v>0</v>
      </c>
      <c r="D530" s="236"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0</v>
      </c>
      <c r="C531" s="236">
        <f>AL71</f>
        <v>0</v>
      </c>
      <c r="D531" s="236"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0</v>
      </c>
      <c r="C535" s="236">
        <f>AP71</f>
        <v>0</v>
      </c>
      <c r="D535" s="236"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348188</v>
      </c>
      <c r="C544" s="236">
        <f>AY71</f>
        <v>370368</v>
      </c>
      <c r="D544" s="236">
        <v>7026</v>
      </c>
      <c r="E544" s="180">
        <f>AY59</f>
        <v>6909</v>
      </c>
      <c r="F544" s="259">
        <f t="shared" ref="F544:G550" si="19">IF(B544=0,"",IF(D544=0,"",B544/D544))</f>
        <v>49.557073726159977</v>
      </c>
      <c r="G544" s="259">
        <f t="shared" si="19"/>
        <v>53.606600086843251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0</v>
      </c>
      <c r="C545" s="236">
        <f>AZ71</f>
        <v>0</v>
      </c>
      <c r="D545" s="236"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14364</v>
      </c>
      <c r="C546" s="236">
        <f>BA71</f>
        <v>24180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159516</v>
      </c>
      <c r="C549" s="236">
        <f>BD71</f>
        <v>150094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735948</v>
      </c>
      <c r="C550" s="236">
        <f>BE71</f>
        <v>704948</v>
      </c>
      <c r="D550" s="236">
        <v>55851</v>
      </c>
      <c r="E550" s="180">
        <f>BE59</f>
        <v>62796</v>
      </c>
      <c r="F550" s="259">
        <f t="shared" si="19"/>
        <v>13.176988773701456</v>
      </c>
      <c r="G550" s="259">
        <f t="shared" si="19"/>
        <v>11.226001656156443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320059</v>
      </c>
      <c r="C551" s="236">
        <f>BF71</f>
        <v>307062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1149452</v>
      </c>
      <c r="C553" s="236">
        <f>BH71</f>
        <v>1115371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394833</v>
      </c>
      <c r="C555" s="236">
        <f>BJ71</f>
        <v>421870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487824</v>
      </c>
      <c r="C556" s="236">
        <f>BK71</f>
        <v>443872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0</v>
      </c>
      <c r="C557" s="236">
        <f>BL71</f>
        <v>0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759424</v>
      </c>
      <c r="C559" s="236">
        <f>BN71</f>
        <v>768816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195668</v>
      </c>
      <c r="C561" s="236">
        <f>BP71</f>
        <v>237713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174210</v>
      </c>
      <c r="C563" s="236">
        <f>BR71</f>
        <v>196756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303157</v>
      </c>
      <c r="C567" s="236">
        <f>BV71</f>
        <v>292231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171098</v>
      </c>
      <c r="C569" s="236">
        <f>BX71</f>
        <v>173916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525836</v>
      </c>
      <c r="C570" s="236">
        <f>BY71</f>
        <v>560687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45976</v>
      </c>
      <c r="C572" s="236">
        <f>CA71</f>
        <v>43801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75418</v>
      </c>
      <c r="C573" s="236">
        <f>CB71</f>
        <v>75040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197452</v>
      </c>
      <c r="C574" s="236">
        <f>CC71</f>
        <v>10699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1169615</v>
      </c>
      <c r="C575" s="236">
        <f>CD71</f>
        <v>1166071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56427</v>
      </c>
      <c r="E612" s="180">
        <f>SUM(C624:D647)+SUM(C668:D713)</f>
        <v>17638618.379446015</v>
      </c>
      <c r="F612" s="180">
        <f>CE64-(AX64+BD64+BE64+BG64+BJ64+BN64+BP64+BQ64+CB64+CC64+CD64)</f>
        <v>1292733</v>
      </c>
      <c r="G612" s="180">
        <f>CE77-(AX77+AY77+BD77+BE77+BG77+BJ77+BN77+BP77+BQ77+CB77+CC77+CD77)</f>
        <v>6909</v>
      </c>
      <c r="H612" s="197">
        <f>CE60-(AX60+AY60+AZ60+BD60+BE60+BG60+BJ60+BN60+BO60+BP60+BQ60+BR60+CB60+CC60+CD60)</f>
        <v>104.34</v>
      </c>
      <c r="I612" s="180">
        <f>CE78-(AX78+AY78+AZ78+BD78+BE78+BF78+BG78+BJ78+BN78+BO78+BP78+BQ78+BR78+CB78+CC78+CD78)</f>
        <v>6384</v>
      </c>
      <c r="J612" s="180">
        <f>CE79-(AX79+AY79+AZ79+BA79+BD79+BE79+BF79+BG79+BJ79+BN79+BO79+BP79+BQ79+BR79+CB79+CC79+CD79)</f>
        <v>6909</v>
      </c>
      <c r="K612" s="180">
        <f>CE75-(AW75+AX75+AY75+AZ75+BA75+BB75+BC75+BD75+BE75+BF75+BG75+BH75+BI75+BJ75+BK75+BL75+BM75+BN75+BO75+BP75+BQ75+BR75+BS75+BT75+BU75+BV75+BW75+BX75+CB75+CC75+CD75)</f>
        <v>27867392</v>
      </c>
      <c r="L612" s="197">
        <f>CE80-(AW80+AX80+AY80+AZ80+BA80+BB80+BC80+BD80+BE80+BF80+BG80+BH80+BI80+BJ80+BK80+BL80+BM80+BN80+BO80+BP80+BQ80+BR80+BS80+BT80+BU80+BV80+BW80+BX80+BY80+BZ80+CA80+CB80+CC80+CD80)</f>
        <v>15.82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704948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1166071</v>
      </c>
      <c r="D615" s="262">
        <f>SUM(C614:C615)</f>
        <v>1871019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421870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768816</v>
      </c>
      <c r="D619" s="180">
        <f>(D615/D612)*BN76</f>
        <v>585242.62055399013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10699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237713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75040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2099380.6205539899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150094</v>
      </c>
      <c r="D624" s="180">
        <f>(D615/D612)*BD76</f>
        <v>34650.342123451541</v>
      </c>
      <c r="E624" s="180">
        <f>(E623/E612)*SUM(C624:D624)</f>
        <v>21988.609496927707</v>
      </c>
      <c r="F624" s="180">
        <f>SUM(C624:E624)</f>
        <v>206732.95162037923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370368</v>
      </c>
      <c r="D625" s="180">
        <f>(D615/D612)*AY76</f>
        <v>88665.085969482709</v>
      </c>
      <c r="E625" s="180">
        <f>(E623/E612)*SUM(C625:D625)</f>
        <v>54634.957463584091</v>
      </c>
      <c r="F625" s="180">
        <f>(F624/F612)*AY64</f>
        <v>15878.54684558921</v>
      </c>
      <c r="G625" s="180">
        <f>SUM(C625:F625)</f>
        <v>529546.59027865599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196756</v>
      </c>
      <c r="D626" s="180">
        <f>(D615/D612)*BR76</f>
        <v>0</v>
      </c>
      <c r="E626" s="180">
        <f>(E623/E612)*SUM(C626:D626)</f>
        <v>23418.258986716293</v>
      </c>
      <c r="F626" s="180">
        <f>(F624/F612)*BR64</f>
        <v>120.89898797741428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220295.15797469372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307062</v>
      </c>
      <c r="D629" s="180">
        <f>(D615/D612)*BF76</f>
        <v>26062.362592375994</v>
      </c>
      <c r="E629" s="180">
        <f>(E623/E612)*SUM(C629:D629)</f>
        <v>39649.07092019073</v>
      </c>
      <c r="F629" s="180">
        <f>(F624/F612)*BF64</f>
        <v>2725.1847276760805</v>
      </c>
      <c r="G629" s="180">
        <f>(G625/G612)*BF77</f>
        <v>0</v>
      </c>
      <c r="H629" s="180">
        <f>(H628/H612)*BF60</f>
        <v>13913.600642641668</v>
      </c>
      <c r="I629" s="180">
        <f>SUM(C629:H629)</f>
        <v>389412.21888288448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24180</v>
      </c>
      <c r="D630" s="180">
        <f>(D615/D612)*BA76</f>
        <v>5172.682651921953</v>
      </c>
      <c r="E630" s="180">
        <f>(E623/E612)*SUM(C630:D630)</f>
        <v>3493.6099752871714</v>
      </c>
      <c r="F630" s="180">
        <f>(F624/F612)*BA64</f>
        <v>3462.4126834642811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36308.705310673409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443872</v>
      </c>
      <c r="D635" s="180">
        <f>(D615/D612)*BK76</f>
        <v>0</v>
      </c>
      <c r="E635" s="180">
        <f>(E623/E612)*SUM(C635:D635)</f>
        <v>52830.457281870615</v>
      </c>
      <c r="F635" s="180">
        <f>(F624/F612)*BK64</f>
        <v>982.54415626089076</v>
      </c>
      <c r="G635" s="180">
        <f>(G625/G612)*BK77</f>
        <v>0</v>
      </c>
      <c r="H635" s="180">
        <f>(H628/H612)*BK60</f>
        <v>12710.14808326295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1115371</v>
      </c>
      <c r="D636" s="180">
        <f>(D615/D612)*BH76</f>
        <v>0</v>
      </c>
      <c r="E636" s="180">
        <f>(E623/E612)*SUM(C636:D636)</f>
        <v>132753.49643351531</v>
      </c>
      <c r="F636" s="180">
        <f>(F624/F612)*BH64</f>
        <v>8531.0547786284951</v>
      </c>
      <c r="G636" s="180">
        <f>(G625/G612)*BH77</f>
        <v>0</v>
      </c>
      <c r="H636" s="180">
        <f>(H628/H612)*BH60</f>
        <v>10556.601398058929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292231</v>
      </c>
      <c r="D642" s="180">
        <f>(D615/D612)*BV76</f>
        <v>52953.680737944604</v>
      </c>
      <c r="E642" s="180">
        <f>(E623/E612)*SUM(C642:D642)</f>
        <v>41084.51204419772</v>
      </c>
      <c r="F642" s="180">
        <f>(F624/F612)*BV64</f>
        <v>241.79797595482856</v>
      </c>
      <c r="G642" s="180">
        <f>(G625/G612)*BV77</f>
        <v>0</v>
      </c>
      <c r="H642" s="180">
        <f>(H628/H612)*BV60</f>
        <v>7664.0926149907818</v>
      </c>
      <c r="I642" s="180">
        <f>(I629/I612)*BV78</f>
        <v>8356.7471784077661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173916</v>
      </c>
      <c r="D644" s="180">
        <f>(D615/D612)*BX76</f>
        <v>24404.45148599075</v>
      </c>
      <c r="E644" s="180">
        <f>(E623/E612)*SUM(C644:D644)</f>
        <v>23604.46286396062</v>
      </c>
      <c r="F644" s="180">
        <f>(F624/F612)*BX64</f>
        <v>0</v>
      </c>
      <c r="G644" s="180">
        <f>(G625/G612)*BX77</f>
        <v>0</v>
      </c>
      <c r="H644" s="180">
        <f>(H628/H612)*BX60</f>
        <v>3061.414405437089</v>
      </c>
      <c r="I644" s="180">
        <f>(I629/I612)*BX78</f>
        <v>0</v>
      </c>
      <c r="J644" s="180">
        <f>(J630/J612)*BX79</f>
        <v>0</v>
      </c>
      <c r="K644" s="180">
        <f>SUM(C631:J644)</f>
        <v>2405125.4614384812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560687</v>
      </c>
      <c r="D645" s="180">
        <f>(D615/D612)*BY76</f>
        <v>0</v>
      </c>
      <c r="E645" s="180">
        <f>(E623/E612)*SUM(C645:D645)</f>
        <v>66733.992236501042</v>
      </c>
      <c r="F645" s="180">
        <f>(F624/F612)*BY64</f>
        <v>179.42945041092437</v>
      </c>
      <c r="G645" s="180">
        <f>(G625/G612)*BY77</f>
        <v>0</v>
      </c>
      <c r="H645" s="180">
        <f>(H628/H612)*BY60</f>
        <v>9247.5828246996207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43801</v>
      </c>
      <c r="D647" s="180">
        <f>(D615/D612)*CA76</f>
        <v>0</v>
      </c>
      <c r="E647" s="180">
        <f>(E623/E612)*SUM(C647:D647)</f>
        <v>5213.2751320272846</v>
      </c>
      <c r="F647" s="180">
        <f>(F624/F612)*CA64</f>
        <v>0</v>
      </c>
      <c r="G647" s="180">
        <f>(G625/G612)*CA77</f>
        <v>0</v>
      </c>
      <c r="H647" s="180">
        <f>(H628/H612)*CA60</f>
        <v>443.37725871847499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686305.65690235735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7063495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654</v>
      </c>
      <c r="D668" s="180">
        <f>(D615/D612)*C76</f>
        <v>0</v>
      </c>
      <c r="E668" s="180">
        <f>(E623/E612)*SUM(C668:D668)</f>
        <v>77.840276165974387</v>
      </c>
      <c r="F668" s="180">
        <f>(F624/F612)*C64</f>
        <v>0</v>
      </c>
      <c r="G668" s="180">
        <f>(G625/G612)*C77</f>
        <v>229.93772917006339</v>
      </c>
      <c r="H668" s="180">
        <f>(H628/H612)*C60</f>
        <v>21.113202796117857</v>
      </c>
      <c r="I668" s="180">
        <f>(I629/I612)*C78</f>
        <v>6648.7988499740623</v>
      </c>
      <c r="J668" s="180">
        <f>(J630/J612)*C79</f>
        <v>15.765829487917244</v>
      </c>
      <c r="K668" s="180">
        <f>(K644/K612)*C75</f>
        <v>2599.7981538750155</v>
      </c>
      <c r="L668" s="180">
        <f>(L647/L612)*C80</f>
        <v>433.82152775117407</v>
      </c>
      <c r="M668" s="180">
        <f t="shared" ref="M668:M713" si="20">ROUND(SUM(D668:L668),0)</f>
        <v>10027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3245422</v>
      </c>
      <c r="D670" s="180">
        <f>(D615/D612)*E76</f>
        <v>335030.67637832958</v>
      </c>
      <c r="E670" s="180">
        <f>(E623/E612)*SUM(C670:D670)</f>
        <v>426152.02619035367</v>
      </c>
      <c r="F670" s="180">
        <f>(F624/F612)*E64</f>
        <v>7700.433953820705</v>
      </c>
      <c r="G670" s="180">
        <f>(G625/G612)*E77</f>
        <v>520272.43520213012</v>
      </c>
      <c r="H670" s="180">
        <f>(H628/H612)*E60</f>
        <v>60953.816472392245</v>
      </c>
      <c r="I670" s="180">
        <f>(I629/I612)*E78</f>
        <v>231426.99850276689</v>
      </c>
      <c r="J670" s="180">
        <f>(J630/J612)*E79</f>
        <v>35672.816854660749</v>
      </c>
      <c r="K670" s="180">
        <f>(K644/K612)*E75</f>
        <v>143305.98701397856</v>
      </c>
      <c r="L670" s="180">
        <f>(L647/L612)*E80</f>
        <v>446836.17358370934</v>
      </c>
      <c r="M670" s="180">
        <f t="shared" si="20"/>
        <v>2207351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57159</v>
      </c>
      <c r="D677" s="180">
        <f>(D615/D612)*L76</f>
        <v>0</v>
      </c>
      <c r="E677" s="180">
        <f>(E623/E612)*SUM(C677:D677)</f>
        <v>6803.1687238087616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266810.07883727975</v>
      </c>
      <c r="L677" s="180">
        <f>(L647/L612)*L80</f>
        <v>0</v>
      </c>
      <c r="M677" s="180">
        <f t="shared" si="20"/>
        <v>273613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746511</v>
      </c>
      <c r="D681" s="180">
        <f>(D615/D612)*P76</f>
        <v>126564.93386144932</v>
      </c>
      <c r="E681" s="180">
        <f>(E623/E612)*SUM(C681:D681)</f>
        <v>103915.09450403854</v>
      </c>
      <c r="F681" s="180">
        <f>(F624/F612)*P64</f>
        <v>7440.2452587952375</v>
      </c>
      <c r="G681" s="180">
        <f>(G625/G612)*P77</f>
        <v>0</v>
      </c>
      <c r="H681" s="180">
        <f>(H628/H612)*P60</f>
        <v>13596.902600699901</v>
      </c>
      <c r="I681" s="180">
        <f>(I629/I612)*P78</f>
        <v>30377.080984285163</v>
      </c>
      <c r="J681" s="180">
        <f>(J630/J612)*P79</f>
        <v>0</v>
      </c>
      <c r="K681" s="180">
        <f>(K644/K612)*P75</f>
        <v>148402.44755192212</v>
      </c>
      <c r="L681" s="180">
        <f>(L647/L612)*P80</f>
        <v>93705.449994253606</v>
      </c>
      <c r="M681" s="180">
        <f t="shared" si="20"/>
        <v>524002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11561.821866598901</v>
      </c>
      <c r="L682" s="180">
        <f>(L647/L612)*Q80</f>
        <v>0</v>
      </c>
      <c r="M682" s="180">
        <f t="shared" si="20"/>
        <v>11562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397396</v>
      </c>
      <c r="D683" s="180">
        <f>(D615/D612)*R76</f>
        <v>0</v>
      </c>
      <c r="E683" s="180">
        <f>(E623/E612)*SUM(C683:D683)</f>
        <v>47298.798757268436</v>
      </c>
      <c r="F683" s="180">
        <f>(F624/F612)*R64</f>
        <v>929.93070778923823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65485.34501343641</v>
      </c>
      <c r="L683" s="180">
        <f>(L647/L612)*R80</f>
        <v>0</v>
      </c>
      <c r="M683" s="180">
        <f t="shared" si="20"/>
        <v>113714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224716</v>
      </c>
      <c r="D684" s="180">
        <f>(D615/D612)*S76</f>
        <v>0</v>
      </c>
      <c r="E684" s="180">
        <f>(E623/E612)*SUM(C684:D684)</f>
        <v>26746.109325555197</v>
      </c>
      <c r="F684" s="180">
        <f>(F624/F612)*S64</f>
        <v>35887.329355851274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22369.846399733524</v>
      </c>
      <c r="L684" s="180">
        <f>(L647/L612)*S80</f>
        <v>0</v>
      </c>
      <c r="M684" s="180">
        <f t="shared" si="20"/>
        <v>85003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1344302</v>
      </c>
      <c r="D686" s="180">
        <f>(D615/D612)*U76</f>
        <v>37899.847891966616</v>
      </c>
      <c r="E686" s="180">
        <f>(E623/E612)*SUM(C686:D686)</f>
        <v>164512.19198322753</v>
      </c>
      <c r="F686" s="180">
        <f>(F624/F612)*U64</f>
        <v>44020.345006072646</v>
      </c>
      <c r="G686" s="180">
        <f>(G625/G612)*U77</f>
        <v>0</v>
      </c>
      <c r="H686" s="180">
        <f>(H628/H612)*U60</f>
        <v>17249.486684428288</v>
      </c>
      <c r="I686" s="180">
        <f>(I629/I612)*U78</f>
        <v>17811.461139380055</v>
      </c>
      <c r="J686" s="180">
        <f>(J630/J612)*U79</f>
        <v>0</v>
      </c>
      <c r="K686" s="180">
        <f>(K644/K612)*U75</f>
        <v>243764.54210966759</v>
      </c>
      <c r="L686" s="180">
        <f>(L647/L612)*U80</f>
        <v>0</v>
      </c>
      <c r="M686" s="180">
        <f t="shared" si="20"/>
        <v>525258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34227.525520639218</v>
      </c>
      <c r="L687" s="180">
        <f>(L647/L612)*V80</f>
        <v>0</v>
      </c>
      <c r="M687" s="180">
        <f t="shared" si="20"/>
        <v>34228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1494257</v>
      </c>
      <c r="D690" s="180">
        <f>(D615/D612)*Y76</f>
        <v>161347.90887341168</v>
      </c>
      <c r="E690" s="180">
        <f>(E623/E612)*SUM(C690:D690)</f>
        <v>197053.12435542693</v>
      </c>
      <c r="F690" s="180">
        <f>(F624/F612)*Y64</f>
        <v>4556.9003471116666</v>
      </c>
      <c r="G690" s="180">
        <f>(G625/G612)*Y77</f>
        <v>0</v>
      </c>
      <c r="H690" s="180">
        <f>(H628/H612)*Y60</f>
        <v>15074.826796428149</v>
      </c>
      <c r="I690" s="180">
        <f>(I629/I612)*Y78</f>
        <v>19519.409467813759</v>
      </c>
      <c r="J690" s="180">
        <f>(J630/J612)*Y79</f>
        <v>0</v>
      </c>
      <c r="K690" s="180">
        <f>(K644/K612)*Y75</f>
        <v>516557.9627991431</v>
      </c>
      <c r="L690" s="180">
        <f>(L647/L612)*Y80</f>
        <v>0</v>
      </c>
      <c r="M690" s="180">
        <f t="shared" si="20"/>
        <v>914110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764067</v>
      </c>
      <c r="D693" s="180">
        <f>(D615/D612)*AB76</f>
        <v>19032.819501302569</v>
      </c>
      <c r="E693" s="180">
        <f>(E623/E612)*SUM(C693:D693)</f>
        <v>93205.972806584221</v>
      </c>
      <c r="F693" s="180">
        <f>(F624/F612)*AB64</f>
        <v>58720.446557474599</v>
      </c>
      <c r="G693" s="180">
        <f>(G625/G612)*AB77</f>
        <v>0</v>
      </c>
      <c r="H693" s="180">
        <f>(H628/H612)*AB60</f>
        <v>5785.0175661362937</v>
      </c>
      <c r="I693" s="180">
        <f>(I629/I612)*AB78</f>
        <v>6831.7933137348155</v>
      </c>
      <c r="J693" s="180">
        <f>(J630/J612)*AB79</f>
        <v>0</v>
      </c>
      <c r="K693" s="180">
        <f>(K644/K612)*AB75</f>
        <v>232686.37953511515</v>
      </c>
      <c r="L693" s="180">
        <f>(L647/L612)*AB80</f>
        <v>0</v>
      </c>
      <c r="M693" s="180">
        <f t="shared" si="20"/>
        <v>416262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177760</v>
      </c>
      <c r="D694" s="180">
        <f>(D615/D612)*AC76</f>
        <v>11572.219522568985</v>
      </c>
      <c r="E694" s="180">
        <f>(E623/E612)*SUM(C694:D694)</f>
        <v>22534.66705619825</v>
      </c>
      <c r="F694" s="180">
        <f>(F624/F612)*AC64</f>
        <v>423.14645792095001</v>
      </c>
      <c r="G694" s="180">
        <f>(G625/G612)*AC77</f>
        <v>0</v>
      </c>
      <c r="H694" s="180">
        <f>(H628/H612)*AC60</f>
        <v>3884.8293144856857</v>
      </c>
      <c r="I694" s="180">
        <f>(I629/I612)*AC78</f>
        <v>8478.7434875816016</v>
      </c>
      <c r="J694" s="180">
        <f>(J630/J612)*AC79</f>
        <v>0</v>
      </c>
      <c r="K694" s="180">
        <f>(K644/K612)*AC75</f>
        <v>21518.609497975092</v>
      </c>
      <c r="L694" s="180">
        <f>(L647/L612)*AC80</f>
        <v>0</v>
      </c>
      <c r="M694" s="180">
        <f t="shared" si="20"/>
        <v>68412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970160</v>
      </c>
      <c r="D696" s="180">
        <f>(D615/D612)*AE76</f>
        <v>91118.794406932851</v>
      </c>
      <c r="E696" s="180">
        <f>(E623/E612)*SUM(C696:D696)</f>
        <v>126315.34318918655</v>
      </c>
      <c r="F696" s="180">
        <f>(F624/F612)*AE64</f>
        <v>911.38006942233335</v>
      </c>
      <c r="G696" s="180">
        <f>(G625/G612)*AE77</f>
        <v>0</v>
      </c>
      <c r="H696" s="180">
        <f>(H628/H612)*AE60</f>
        <v>21134.315998913975</v>
      </c>
      <c r="I696" s="180">
        <f>(I629/I612)*AE78</f>
        <v>17933.457448553891</v>
      </c>
      <c r="J696" s="180">
        <f>(J630/J612)*AE79</f>
        <v>0</v>
      </c>
      <c r="K696" s="180">
        <f>(K644/K612)*AE75</f>
        <v>192556.98510512311</v>
      </c>
      <c r="L696" s="180">
        <f>(L647/L612)*AE80</f>
        <v>0</v>
      </c>
      <c r="M696" s="180">
        <f t="shared" si="20"/>
        <v>449970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2032120</v>
      </c>
      <c r="D698" s="180">
        <f>(D615/D612)*AG76</f>
        <v>94003.559732043184</v>
      </c>
      <c r="E698" s="180">
        <f>(E623/E612)*SUM(C698:D698)</f>
        <v>253055.11475921524</v>
      </c>
      <c r="F698" s="180">
        <f>(F624/F612)*AG64</f>
        <v>4062.4298830558928</v>
      </c>
      <c r="G698" s="180">
        <f>(G625/G612)*AG77</f>
        <v>9044.2173473558269</v>
      </c>
      <c r="H698" s="180">
        <f>(H628/H612)*AG60</f>
        <v>9458.7148526608016</v>
      </c>
      <c r="I698" s="180">
        <f>(I629/I612)*AG78</f>
        <v>24338.26368018028</v>
      </c>
      <c r="J698" s="180">
        <f>(J630/J612)*AG79</f>
        <v>620.12262652474487</v>
      </c>
      <c r="K698" s="180">
        <f>(K644/K612)*AG75</f>
        <v>399351.36697205075</v>
      </c>
      <c r="L698" s="180">
        <f>(L647/L612)*AG80</f>
        <v>118867.09860382171</v>
      </c>
      <c r="M698" s="180">
        <f t="shared" si="20"/>
        <v>912801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1219980</v>
      </c>
      <c r="D701" s="180">
        <f>(D615/D612)*AJ76</f>
        <v>177297.01371683771</v>
      </c>
      <c r="E701" s="180">
        <f>(E623/E612)*SUM(C701:D701)</f>
        <v>166306.46579218138</v>
      </c>
      <c r="F701" s="180">
        <f>(F624/F612)*AJ64</f>
        <v>9958.4944171025691</v>
      </c>
      <c r="G701" s="180">
        <f>(G625/G612)*AJ77</f>
        <v>0</v>
      </c>
      <c r="H701" s="180">
        <f>(H628/H612)*AJ60</f>
        <v>15539.317257942741</v>
      </c>
      <c r="I701" s="180">
        <f>(I629/I612)*AJ78</f>
        <v>17689.46483020622</v>
      </c>
      <c r="J701" s="180">
        <f>(J630/J612)*AJ79</f>
        <v>0</v>
      </c>
      <c r="K701" s="180">
        <f>(K644/K612)*AJ75</f>
        <v>103926.76506194296</v>
      </c>
      <c r="L701" s="180">
        <f>(L647/L612)*AJ80</f>
        <v>26463.113192821616</v>
      </c>
      <c r="M701" s="180">
        <f t="shared" si="20"/>
        <v>517181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19737999</v>
      </c>
      <c r="D715" s="180">
        <f>SUM(D616:D647)+SUM(D668:D713)</f>
        <v>1871019</v>
      </c>
      <c r="E715" s="180">
        <f>SUM(E624:E647)+SUM(E668:E713)</f>
        <v>2099380.6205539894</v>
      </c>
      <c r="F715" s="180">
        <f>SUM(F625:F648)+SUM(F668:F713)</f>
        <v>206732.95162037926</v>
      </c>
      <c r="G715" s="180">
        <f>SUM(G626:G647)+SUM(G668:G713)</f>
        <v>529546.59027865599</v>
      </c>
      <c r="H715" s="180">
        <f>SUM(H629:H647)+SUM(H668:H713)</f>
        <v>220295.15797469375</v>
      </c>
      <c r="I715" s="180">
        <f>SUM(I630:I647)+SUM(I668:I713)</f>
        <v>389412.21888288454</v>
      </c>
      <c r="J715" s="180">
        <f>SUM(J631:J647)+SUM(J668:J713)</f>
        <v>36308.705310673409</v>
      </c>
      <c r="K715" s="180">
        <f>SUM(K668:K713)</f>
        <v>2405125.4614384812</v>
      </c>
      <c r="L715" s="180">
        <f>SUM(L668:L713)</f>
        <v>686305.65690235747</v>
      </c>
      <c r="M715" s="180">
        <f>SUM(M668:M713)</f>
        <v>7063494</v>
      </c>
      <c r="N715" s="198" t="s">
        <v>742</v>
      </c>
    </row>
    <row r="716" spans="1:15" ht="12.6" customHeight="1" x14ac:dyDescent="0.25">
      <c r="C716" s="180">
        <f>CE71</f>
        <v>19737999</v>
      </c>
      <c r="D716" s="180">
        <f>D615</f>
        <v>1871019</v>
      </c>
      <c r="E716" s="180">
        <f>E623</f>
        <v>2099380.6205539899</v>
      </c>
      <c r="F716" s="180">
        <f>F624</f>
        <v>206732.95162037923</v>
      </c>
      <c r="G716" s="180">
        <f>G625</f>
        <v>529546.59027865599</v>
      </c>
      <c r="H716" s="180">
        <f>H628</f>
        <v>220295.15797469372</v>
      </c>
      <c r="I716" s="180">
        <f>I629</f>
        <v>389412.21888288448</v>
      </c>
      <c r="J716" s="180">
        <f>J630</f>
        <v>36308.705310673409</v>
      </c>
      <c r="K716" s="180">
        <f>K644</f>
        <v>2405125.4614384812</v>
      </c>
      <c r="L716" s="180">
        <f>L647</f>
        <v>686305.65690235735</v>
      </c>
      <c r="M716" s="180">
        <f>C648</f>
        <v>7063495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C35" sqref="C35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4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Skyline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H-096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211 Skyline Drive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>PO Box 99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White Salmon, WA  98672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H-96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Skyline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Klickitat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Robb Kimmes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Brenda Schneider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Jonathan Blake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509-493-1101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509-493-4607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218</v>
      </c>
      <c r="G23" s="21">
        <f>data!D111</f>
        <v>699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112</v>
      </c>
      <c r="G24" s="21">
        <f>data!D112</f>
        <v>1514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2</v>
      </c>
      <c r="E30" s="49" t="s">
        <v>288</v>
      </c>
      <c r="F30" s="24"/>
      <c r="G30" s="21">
        <f>data!C123</f>
        <v>6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17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0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1413492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Skyline Hospital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151</v>
      </c>
      <c r="C7" s="48">
        <f>data!B139</f>
        <v>520</v>
      </c>
      <c r="D7" s="48">
        <f>data!B140</f>
        <v>0</v>
      </c>
      <c r="E7" s="48">
        <f>data!B141</f>
        <v>2329663</v>
      </c>
      <c r="F7" s="48">
        <f>data!B142</f>
        <v>7713853</v>
      </c>
      <c r="G7" s="48">
        <f>data!B141+data!B142</f>
        <v>10043516</v>
      </c>
    </row>
    <row r="8" spans="1:13" ht="20.100000000000001" customHeight="1" x14ac:dyDescent="0.25">
      <c r="A8" s="23" t="s">
        <v>297</v>
      </c>
      <c r="B8" s="48">
        <f>data!C138</f>
        <v>32</v>
      </c>
      <c r="C8" s="48">
        <f>data!C139</f>
        <v>86</v>
      </c>
      <c r="D8" s="48">
        <f>data!C140</f>
        <v>0</v>
      </c>
      <c r="E8" s="48">
        <f>data!C141</f>
        <v>89589</v>
      </c>
      <c r="F8" s="48">
        <f>data!C142</f>
        <v>687026</v>
      </c>
      <c r="G8" s="48">
        <f>data!C141+data!C142</f>
        <v>776615</v>
      </c>
    </row>
    <row r="9" spans="1:13" ht="20.100000000000001" customHeight="1" x14ac:dyDescent="0.25">
      <c r="A9" s="23" t="s">
        <v>794</v>
      </c>
      <c r="B9" s="48">
        <f>data!D138</f>
        <v>35</v>
      </c>
      <c r="C9" s="48">
        <f>data!D139</f>
        <v>93</v>
      </c>
      <c r="D9" s="48">
        <f>data!D140</f>
        <v>0</v>
      </c>
      <c r="E9" s="48">
        <f>data!D141</f>
        <v>1115781</v>
      </c>
      <c r="F9" s="48">
        <f>data!D142</f>
        <v>12213600</v>
      </c>
      <c r="G9" s="48">
        <f>data!D141+data!D142</f>
        <v>13329381</v>
      </c>
    </row>
    <row r="10" spans="1:13" ht="20.100000000000001" customHeight="1" x14ac:dyDescent="0.25">
      <c r="A10" s="111" t="s">
        <v>203</v>
      </c>
      <c r="B10" s="48">
        <f>data!E138</f>
        <v>218</v>
      </c>
      <c r="C10" s="48">
        <f>data!E139</f>
        <v>699</v>
      </c>
      <c r="D10" s="48">
        <f>data!E140</f>
        <v>0</v>
      </c>
      <c r="E10" s="48">
        <f>data!E141</f>
        <v>3535033</v>
      </c>
      <c r="F10" s="48">
        <f>data!E142</f>
        <v>20614479</v>
      </c>
      <c r="G10" s="48">
        <f>data!E141+data!E142</f>
        <v>24149512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97</v>
      </c>
      <c r="C16" s="48">
        <f>data!B145</f>
        <v>1283</v>
      </c>
      <c r="D16" s="48">
        <f>data!B146</f>
        <v>0</v>
      </c>
      <c r="E16" s="48">
        <f>data!B147</f>
        <v>3959371</v>
      </c>
      <c r="F16" s="48">
        <f>data!B148</f>
        <v>0</v>
      </c>
      <c r="G16" s="48">
        <f>data!B147+data!B148</f>
        <v>3959371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794</v>
      </c>
      <c r="B18" s="48">
        <f>data!D144</f>
        <v>15</v>
      </c>
      <c r="C18" s="48">
        <f>data!D145</f>
        <v>231</v>
      </c>
      <c r="D18" s="48">
        <f>data!D146</f>
        <v>0</v>
      </c>
      <c r="E18" s="48">
        <f>data!D147</f>
        <v>787008</v>
      </c>
      <c r="F18" s="48">
        <f>data!D148</f>
        <v>0</v>
      </c>
      <c r="G18" s="48">
        <f>data!D147+data!D148</f>
        <v>787008</v>
      </c>
    </row>
    <row r="19" spans="1:7" ht="20.100000000000001" customHeight="1" x14ac:dyDescent="0.25">
      <c r="A19" s="111" t="s">
        <v>203</v>
      </c>
      <c r="B19" s="48">
        <f>data!E144</f>
        <v>112</v>
      </c>
      <c r="C19" s="48">
        <f>data!E145</f>
        <v>1514</v>
      </c>
      <c r="D19" s="48">
        <f>data!E146</f>
        <v>0</v>
      </c>
      <c r="E19" s="48">
        <f>data!E147</f>
        <v>4746379</v>
      </c>
      <c r="F19" s="48">
        <f>data!E148</f>
        <v>0</v>
      </c>
      <c r="G19" s="48">
        <f>data!E147+data!E148</f>
        <v>4746379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4043843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3136249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Skyline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613712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34344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151506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1050742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6531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188960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215776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2261571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9439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9439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57885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61603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119488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14541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77825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92366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999123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999123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Skyline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474331</v>
      </c>
      <c r="D7" s="21">
        <f>data!C195</f>
        <v>0</v>
      </c>
      <c r="E7" s="21">
        <f>data!D195</f>
        <v>0</v>
      </c>
      <c r="F7" s="21">
        <f>data!E195</f>
        <v>474331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503985</v>
      </c>
      <c r="D8" s="21">
        <f>data!C196</f>
        <v>0</v>
      </c>
      <c r="E8" s="21">
        <f>data!D196</f>
        <v>0</v>
      </c>
      <c r="F8" s="21">
        <f>data!E196</f>
        <v>503985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18265939</v>
      </c>
      <c r="D9" s="21">
        <f>data!C197</f>
        <v>0</v>
      </c>
      <c r="E9" s="21">
        <f>data!D197</f>
        <v>0</v>
      </c>
      <c r="F9" s="21">
        <f>data!E197</f>
        <v>18265939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928389</v>
      </c>
      <c r="D11" s="21">
        <f>data!C199</f>
        <v>0</v>
      </c>
      <c r="E11" s="21">
        <f>data!D199</f>
        <v>0</v>
      </c>
      <c r="F11" s="21">
        <f>data!E199</f>
        <v>928389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6093536</v>
      </c>
      <c r="D12" s="21">
        <f>data!C200</f>
        <v>289117</v>
      </c>
      <c r="E12" s="21">
        <f>data!D200</f>
        <v>321094</v>
      </c>
      <c r="F12" s="21">
        <f>data!E200</f>
        <v>6061559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266110</v>
      </c>
      <c r="D15" s="21">
        <f>data!C203</f>
        <v>258139</v>
      </c>
      <c r="E15" s="21">
        <f>data!D203</f>
        <v>0</v>
      </c>
      <c r="F15" s="21">
        <f>data!E203</f>
        <v>524249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26532290</v>
      </c>
      <c r="D16" s="21">
        <f>data!C204</f>
        <v>547256</v>
      </c>
      <c r="E16" s="21">
        <f>data!D204</f>
        <v>321094</v>
      </c>
      <c r="F16" s="21">
        <f>data!E204</f>
        <v>26758452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158690</v>
      </c>
      <c r="D24" s="21">
        <f>data!C209</f>
        <v>20002</v>
      </c>
      <c r="E24" s="21">
        <f>data!D209</f>
        <v>0</v>
      </c>
      <c r="F24" s="21">
        <f>data!E209</f>
        <v>178692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8306341</v>
      </c>
      <c r="D25" s="21">
        <f>data!C210</f>
        <v>737576</v>
      </c>
      <c r="E25" s="21">
        <f>data!D210</f>
        <v>0</v>
      </c>
      <c r="F25" s="21">
        <f>data!E210</f>
        <v>9043917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352929</v>
      </c>
      <c r="D27" s="21">
        <f>data!C212</f>
        <v>26539</v>
      </c>
      <c r="E27" s="21">
        <f>data!D212</f>
        <v>0</v>
      </c>
      <c r="F27" s="21">
        <f>data!E212</f>
        <v>379468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5076651</v>
      </c>
      <c r="D28" s="21">
        <f>data!C213</f>
        <v>303017</v>
      </c>
      <c r="E28" s="21">
        <f>data!D213</f>
        <v>321095</v>
      </c>
      <c r="F28" s="21">
        <f>data!E213</f>
        <v>5058573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13894611</v>
      </c>
      <c r="D32" s="21">
        <f>data!C217</f>
        <v>1087134</v>
      </c>
      <c r="E32" s="21">
        <f>data!D217</f>
        <v>321095</v>
      </c>
      <c r="F32" s="21">
        <f>data!E217</f>
        <v>14660650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Skyline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638173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4428456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3562725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96124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2498449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10585754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106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10419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210738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221157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479635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88219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12012938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Skyline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1738188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6509511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4310556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536667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176716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208489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4859015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6141756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6141756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474331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503985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18265939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928389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6061559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524249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26758452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14660880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12097572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23098343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Skyline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583887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918951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1081784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440000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3024622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162393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19985000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339414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20486807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440000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20046807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26914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26914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23098343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Skyline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8281412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20614479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28895891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638173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10585754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221157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567854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12012938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16882953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98042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570452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668494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17551447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8492061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2261571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1955835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1270157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235317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2185922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1087363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9439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119488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92366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999123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226860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18935502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-1384055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601127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-782928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-782928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Skyline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699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22.95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620</v>
      </c>
      <c r="D11" s="14">
        <f>data!D61</f>
        <v>0</v>
      </c>
      <c r="E11" s="14">
        <f>data!E61</f>
        <v>1964526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165</v>
      </c>
      <c r="D12" s="14">
        <f>data!D62</f>
        <v>0</v>
      </c>
      <c r="E12" s="14">
        <f>data!E62</f>
        <v>523185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61360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194886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69491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1654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21058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785</v>
      </c>
      <c r="D21" s="14">
        <f>data!D71</f>
        <v>0</v>
      </c>
      <c r="E21" s="14">
        <f>data!E71</f>
        <v>2836160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2957</v>
      </c>
      <c r="D23" s="48">
        <f>+data!M669</f>
        <v>0</v>
      </c>
      <c r="E23" s="48">
        <f>+data!M670</f>
        <v>2242857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34810</v>
      </c>
      <c r="D24" s="14">
        <f>data!D73</f>
        <v>0</v>
      </c>
      <c r="E24" s="14">
        <f>data!E73</f>
        <v>1904511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0</v>
      </c>
      <c r="D25" s="14">
        <f>data!D74</f>
        <v>0</v>
      </c>
      <c r="E25" s="14">
        <f>data!E74</f>
        <v>226528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34810</v>
      </c>
      <c r="D26" s="14">
        <f>data!D75</f>
        <v>0</v>
      </c>
      <c r="E26" s="14">
        <f>data!E75</f>
        <v>2131039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0</v>
      </c>
      <c r="D28" s="14">
        <f>data!D76</f>
        <v>0</v>
      </c>
      <c r="E28" s="14">
        <f>data!E76</f>
        <v>10104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0</v>
      </c>
      <c r="D29" s="14">
        <f>data!D77</f>
        <v>0</v>
      </c>
      <c r="E29" s="14">
        <f>data!E77</f>
        <v>7071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2</v>
      </c>
      <c r="D30" s="14">
        <f>data!D78</f>
        <v>0</v>
      </c>
      <c r="E30" s="14">
        <f>data!E78</f>
        <v>1688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0</v>
      </c>
      <c r="D31" s="14">
        <f>data!D79</f>
        <v>0</v>
      </c>
      <c r="E31" s="14">
        <f>data!E79</f>
        <v>7071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Skyline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1514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379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0.39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5.5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39162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469939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10429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125152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295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36415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480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306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32548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20991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3258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0</v>
      </c>
      <c r="D53" s="14">
        <f>data!K71</f>
        <v>0</v>
      </c>
      <c r="E53" s="14">
        <f>data!L71</f>
        <v>50192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688783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0</v>
      </c>
      <c r="D55" s="48">
        <f>+data!M676</f>
        <v>0</v>
      </c>
      <c r="E55" s="48">
        <f>+data!M677</f>
        <v>258089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498847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0</v>
      </c>
      <c r="D56" s="14">
        <f>data!K73</f>
        <v>0</v>
      </c>
      <c r="E56" s="14">
        <f>data!L73</f>
        <v>3212918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20096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1296811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0</v>
      </c>
      <c r="D58" s="14">
        <f>data!K75</f>
        <v>0</v>
      </c>
      <c r="E58" s="14">
        <f>data!L75</f>
        <v>3212918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1316907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3817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516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2.0299999999999998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Skyline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8"/>
      <c r="F73" s="208"/>
      <c r="G73" s="14">
        <f>data!U59</f>
        <v>30798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5.9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438485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116776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391463</v>
      </c>
      <c r="E77" s="14">
        <f>data!S63</f>
        <v>0</v>
      </c>
      <c r="F77" s="14">
        <f>data!T63</f>
        <v>0</v>
      </c>
      <c r="G77" s="14">
        <f>data!U63</f>
        <v>10425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1105</v>
      </c>
      <c r="E78" s="14">
        <f>data!S64</f>
        <v>167307</v>
      </c>
      <c r="F78" s="14">
        <f>data!T64</f>
        <v>0</v>
      </c>
      <c r="G78" s="14">
        <f>data!U64</f>
        <v>301168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-495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222096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1095</v>
      </c>
      <c r="F81" s="14">
        <f>data!T67</f>
        <v>0</v>
      </c>
      <c r="G81" s="14">
        <f>data!U67</f>
        <v>2594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579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815</v>
      </c>
      <c r="F83" s="14">
        <f>data!T69</f>
        <v>0</v>
      </c>
      <c r="G83" s="14">
        <f>data!U69</f>
        <v>1466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0</v>
      </c>
      <c r="D85" s="14">
        <f>data!R71</f>
        <v>392073</v>
      </c>
      <c r="E85" s="14">
        <f>data!S71</f>
        <v>169217</v>
      </c>
      <c r="F85" s="14">
        <f>data!T71</f>
        <v>0</v>
      </c>
      <c r="G85" s="14">
        <f>data!U71</f>
        <v>1093589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5824</v>
      </c>
      <c r="D87" s="48">
        <f>+data!M683</f>
        <v>112640</v>
      </c>
      <c r="E87" s="48">
        <f>+data!M684</f>
        <v>82311</v>
      </c>
      <c r="F87" s="48">
        <f>+data!M685</f>
        <v>0</v>
      </c>
      <c r="G87" s="48">
        <f>+data!M686</f>
        <v>532643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4545</v>
      </c>
      <c r="D88" s="14">
        <f>data!R73</f>
        <v>22251</v>
      </c>
      <c r="E88" s="14">
        <f>data!S73</f>
        <v>99020</v>
      </c>
      <c r="F88" s="14">
        <f>data!T73</f>
        <v>0</v>
      </c>
      <c r="G88" s="14">
        <f>data!U73</f>
        <v>403417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70759</v>
      </c>
      <c r="D89" s="14">
        <f>data!R74</f>
        <v>579157</v>
      </c>
      <c r="E89" s="14">
        <f>data!S74</f>
        <v>250885</v>
      </c>
      <c r="F89" s="14">
        <f>data!T74</f>
        <v>0</v>
      </c>
      <c r="G89" s="14">
        <f>data!U74</f>
        <v>2490216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75304</v>
      </c>
      <c r="D90" s="14">
        <f>data!R75</f>
        <v>601408</v>
      </c>
      <c r="E90" s="14">
        <f>data!S75</f>
        <v>349905</v>
      </c>
      <c r="F90" s="14">
        <f>data!T75</f>
        <v>0</v>
      </c>
      <c r="G90" s="14">
        <f>data!U75</f>
        <v>2893633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1143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253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Skyline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8624</v>
      </c>
      <c r="E105" s="14">
        <f>data!Z59</f>
        <v>0</v>
      </c>
      <c r="F105" s="14">
        <f>data!AA59</f>
        <v>0</v>
      </c>
      <c r="G105" s="208"/>
      <c r="H105" s="14">
        <f>data!AC59</f>
        <v>1004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5.95</v>
      </c>
      <c r="E106" s="26">
        <f>data!Z60</f>
        <v>0</v>
      </c>
      <c r="F106" s="26">
        <f>data!AA60</f>
        <v>0</v>
      </c>
      <c r="G106" s="26">
        <f>data!AB60</f>
        <v>2.29</v>
      </c>
      <c r="H106" s="26">
        <f>data!AC60</f>
        <v>1.25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465497</v>
      </c>
      <c r="E107" s="14">
        <f>data!Z61</f>
        <v>0</v>
      </c>
      <c r="F107" s="14">
        <f>data!AA61</f>
        <v>0</v>
      </c>
      <c r="G107" s="14">
        <f>data!AB61</f>
        <v>214711</v>
      </c>
      <c r="H107" s="14">
        <f>data!AC61</f>
        <v>104676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123969</v>
      </c>
      <c r="E108" s="14">
        <f>data!Z62</f>
        <v>0</v>
      </c>
      <c r="F108" s="14">
        <f>data!AA62</f>
        <v>0</v>
      </c>
      <c r="G108" s="14">
        <f>data!AB62</f>
        <v>57181</v>
      </c>
      <c r="H108" s="14">
        <f>data!AC62</f>
        <v>27877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239947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63097</v>
      </c>
      <c r="E110" s="14">
        <f>data!Z64</f>
        <v>0</v>
      </c>
      <c r="F110" s="14">
        <f>data!AA64</f>
        <v>0</v>
      </c>
      <c r="G110" s="14">
        <f>data!AB64</f>
        <v>311308</v>
      </c>
      <c r="H110" s="14">
        <f>data!AC64</f>
        <v>3071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7612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436775</v>
      </c>
      <c r="E112" s="14">
        <f>data!Z66</f>
        <v>0</v>
      </c>
      <c r="F112" s="14">
        <f>data!AA66</f>
        <v>0</v>
      </c>
      <c r="G112" s="14">
        <f>data!AB66</f>
        <v>66702</v>
      </c>
      <c r="H112" s="14">
        <f>data!AC66</f>
        <v>5395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64747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6172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5029</v>
      </c>
      <c r="E115" s="14">
        <f>data!Z69</f>
        <v>0</v>
      </c>
      <c r="F115" s="14">
        <f>data!AA69</f>
        <v>0</v>
      </c>
      <c r="G115" s="14">
        <f>data!AB69</f>
        <v>16976</v>
      </c>
      <c r="H115" s="14">
        <f>data!AC69</f>
        <v>35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0</v>
      </c>
      <c r="D117" s="14">
        <f>data!Y71</f>
        <v>1406673</v>
      </c>
      <c r="E117" s="14">
        <f>data!Z71</f>
        <v>0</v>
      </c>
      <c r="F117" s="14">
        <f>data!AA71</f>
        <v>0</v>
      </c>
      <c r="G117" s="14">
        <f>data!AB71</f>
        <v>666878</v>
      </c>
      <c r="H117" s="14">
        <f>data!AC71</f>
        <v>147226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0</v>
      </c>
      <c r="D119" s="48">
        <f>+data!M690</f>
        <v>964271</v>
      </c>
      <c r="E119" s="48">
        <f>+data!M691</f>
        <v>0</v>
      </c>
      <c r="F119" s="48">
        <f>+data!M692</f>
        <v>0</v>
      </c>
      <c r="G119" s="48">
        <f>+data!M693</f>
        <v>395905</v>
      </c>
      <c r="H119" s="48">
        <f>+data!M694</f>
        <v>99934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0</v>
      </c>
      <c r="D120" s="14">
        <f>data!Y73</f>
        <v>402816</v>
      </c>
      <c r="E120" s="14">
        <f>data!Z73</f>
        <v>0</v>
      </c>
      <c r="F120" s="14">
        <f>data!AA73</f>
        <v>0</v>
      </c>
      <c r="G120" s="14">
        <f>data!AB73</f>
        <v>1135805</v>
      </c>
      <c r="H120" s="14">
        <f>data!AC73</f>
        <v>172835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0</v>
      </c>
      <c r="D121" s="14">
        <f>data!Y74</f>
        <v>5979673</v>
      </c>
      <c r="E121" s="14">
        <f>data!Z74</f>
        <v>0</v>
      </c>
      <c r="F121" s="14">
        <f>data!AA74</f>
        <v>0</v>
      </c>
      <c r="G121" s="14">
        <f>data!AB74</f>
        <v>1524352</v>
      </c>
      <c r="H121" s="14">
        <f>data!AC74</f>
        <v>553562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0</v>
      </c>
      <c r="D122" s="14">
        <f>data!Y75</f>
        <v>6382489</v>
      </c>
      <c r="E122" s="14">
        <f>data!Z75</f>
        <v>0</v>
      </c>
      <c r="F122" s="14">
        <f>data!AA75</f>
        <v>0</v>
      </c>
      <c r="G122" s="14">
        <f>data!AB75</f>
        <v>2660157</v>
      </c>
      <c r="H122" s="14">
        <f>data!AC75</f>
        <v>726397</v>
      </c>
      <c r="I122" s="14">
        <f>data!AD75</f>
        <v>0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0</v>
      </c>
      <c r="D124" s="14">
        <f>data!Y76</f>
        <v>4866</v>
      </c>
      <c r="E124" s="14">
        <f>data!Z76</f>
        <v>0</v>
      </c>
      <c r="F124" s="14">
        <f>data!AA76</f>
        <v>0</v>
      </c>
      <c r="G124" s="14">
        <f>data!AB76</f>
        <v>574</v>
      </c>
      <c r="H124" s="14">
        <f>data!AC76</f>
        <v>349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0</v>
      </c>
      <c r="D126" s="14">
        <f>data!Y78</f>
        <v>362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27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Skyline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8542</v>
      </c>
      <c r="D137" s="14">
        <f>data!AF59</f>
        <v>0</v>
      </c>
      <c r="E137" s="14">
        <f>data!AG59</f>
        <v>3567</v>
      </c>
      <c r="F137" s="14">
        <f>data!AH59</f>
        <v>0</v>
      </c>
      <c r="G137" s="14">
        <f>data!AI59</f>
        <v>0</v>
      </c>
      <c r="H137" s="14">
        <f>data!AJ59</f>
        <v>2544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9.57</v>
      </c>
      <c r="D138" s="26">
        <f>data!AF60</f>
        <v>0</v>
      </c>
      <c r="E138" s="26">
        <f>data!AG60</f>
        <v>7.98</v>
      </c>
      <c r="F138" s="26">
        <f>data!AH60</f>
        <v>0</v>
      </c>
      <c r="G138" s="26">
        <f>data!AI60</f>
        <v>0</v>
      </c>
      <c r="H138" s="26">
        <f>data!AJ60</f>
        <v>7.26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692941</v>
      </c>
      <c r="D139" s="14">
        <f>data!AF61</f>
        <v>0</v>
      </c>
      <c r="E139" s="14">
        <f>data!AG61</f>
        <v>637910</v>
      </c>
      <c r="F139" s="14">
        <f>data!AH61</f>
        <v>0</v>
      </c>
      <c r="G139" s="14">
        <f>data!AI61</f>
        <v>0</v>
      </c>
      <c r="H139" s="14">
        <f>data!AJ61</f>
        <v>693898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184541</v>
      </c>
      <c r="D140" s="14">
        <f>data!AF62</f>
        <v>0</v>
      </c>
      <c r="E140" s="14">
        <f>data!AG62</f>
        <v>169886</v>
      </c>
      <c r="F140" s="14">
        <f>data!AH62</f>
        <v>0</v>
      </c>
      <c r="G140" s="14">
        <f>data!AI62</f>
        <v>0</v>
      </c>
      <c r="H140" s="14">
        <f>data!AJ62</f>
        <v>184796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1314000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7077</v>
      </c>
      <c r="D142" s="14">
        <f>data!AF64</f>
        <v>0</v>
      </c>
      <c r="E142" s="14">
        <f>data!AG64</f>
        <v>28890</v>
      </c>
      <c r="F142" s="14">
        <f>data!AH64</f>
        <v>0</v>
      </c>
      <c r="G142" s="14">
        <f>data!AI64</f>
        <v>0</v>
      </c>
      <c r="H142" s="14">
        <f>data!AJ64</f>
        <v>37358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3439</v>
      </c>
      <c r="D143" s="14">
        <f>data!AF65</f>
        <v>0</v>
      </c>
      <c r="E143" s="14">
        <f>data!AG65</f>
        <v>960</v>
      </c>
      <c r="F143" s="14">
        <f>data!AH65</f>
        <v>0</v>
      </c>
      <c r="G143" s="14">
        <f>data!AI65</f>
        <v>0</v>
      </c>
      <c r="H143" s="14">
        <f>data!AJ65</f>
        <v>2828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33788</v>
      </c>
      <c r="D144" s="14">
        <f>data!AF66</f>
        <v>0</v>
      </c>
      <c r="E144" s="14">
        <f>data!AG66</f>
        <v>3836</v>
      </c>
      <c r="F144" s="14">
        <f>data!AH66</f>
        <v>0</v>
      </c>
      <c r="G144" s="14">
        <f>data!AI66</f>
        <v>0</v>
      </c>
      <c r="H144" s="14">
        <f>data!AJ66</f>
        <v>70041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2537</v>
      </c>
      <c r="D145" s="14">
        <f>data!AF67</f>
        <v>0</v>
      </c>
      <c r="E145" s="14">
        <f>data!AG67</f>
        <v>15487</v>
      </c>
      <c r="F145" s="14">
        <f>data!AH67</f>
        <v>0</v>
      </c>
      <c r="G145" s="14">
        <f>data!AI67</f>
        <v>0</v>
      </c>
      <c r="H145" s="14">
        <f>data!AJ67</f>
        <v>16009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6908</v>
      </c>
      <c r="D147" s="14">
        <f>data!AF69</f>
        <v>0</v>
      </c>
      <c r="E147" s="14">
        <f>data!AG69</f>
        <v>2829</v>
      </c>
      <c r="F147" s="14">
        <f>data!AH69</f>
        <v>0</v>
      </c>
      <c r="G147" s="14">
        <f>data!AI69</f>
        <v>0</v>
      </c>
      <c r="H147" s="14">
        <f>data!AJ69</f>
        <v>9487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931231</v>
      </c>
      <c r="D149" s="14">
        <f>data!AF71</f>
        <v>0</v>
      </c>
      <c r="E149" s="14">
        <f>data!AG71</f>
        <v>2173798</v>
      </c>
      <c r="F149" s="14">
        <f>data!AH71</f>
        <v>0</v>
      </c>
      <c r="G149" s="14">
        <f>data!AI71</f>
        <v>0</v>
      </c>
      <c r="H149" s="14">
        <f>data!AJ71</f>
        <v>1014417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469698</v>
      </c>
      <c r="D151" s="48">
        <f>+data!M697</f>
        <v>0</v>
      </c>
      <c r="E151" s="48">
        <f>+data!M698</f>
        <v>1082159</v>
      </c>
      <c r="F151" s="48">
        <f>+data!M699</f>
        <v>0</v>
      </c>
      <c r="G151" s="48">
        <f>+data!M700</f>
        <v>0</v>
      </c>
      <c r="H151" s="48">
        <f>+data!M701</f>
        <v>518302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722663</v>
      </c>
      <c r="D152" s="14">
        <f>data!AF73</f>
        <v>0</v>
      </c>
      <c r="E152" s="14">
        <f>data!AG73</f>
        <v>133113</v>
      </c>
      <c r="F152" s="14">
        <f>data!AH73</f>
        <v>0</v>
      </c>
      <c r="G152" s="14">
        <f>data!AI73</f>
        <v>0</v>
      </c>
      <c r="H152" s="14">
        <f>data!AJ73</f>
        <v>12612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1507084</v>
      </c>
      <c r="D153" s="14">
        <f>data!AF74</f>
        <v>0</v>
      </c>
      <c r="E153" s="14">
        <f>data!AG74</f>
        <v>4988649</v>
      </c>
      <c r="F153" s="14">
        <f>data!AH74</f>
        <v>0</v>
      </c>
      <c r="G153" s="14">
        <f>data!AI74</f>
        <v>0</v>
      </c>
      <c r="H153" s="14">
        <f>data!AJ74</f>
        <v>1146803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2229747</v>
      </c>
      <c r="D154" s="14">
        <f>data!AF75</f>
        <v>0</v>
      </c>
      <c r="E154" s="14">
        <f>data!AG75</f>
        <v>5121762</v>
      </c>
      <c r="F154" s="14">
        <f>data!AH75</f>
        <v>0</v>
      </c>
      <c r="G154" s="14">
        <f>data!AI75</f>
        <v>0</v>
      </c>
      <c r="H154" s="14">
        <f>data!AJ75</f>
        <v>1159415</v>
      </c>
      <c r="I154" s="14">
        <f>data!AK75</f>
        <v>0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2748</v>
      </c>
      <c r="D156" s="14">
        <f>data!AF76</f>
        <v>0</v>
      </c>
      <c r="E156" s="14">
        <f>data!AG76</f>
        <v>2835</v>
      </c>
      <c r="F156" s="14">
        <f>data!AH76</f>
        <v>0</v>
      </c>
      <c r="G156" s="14">
        <f>data!AI76</f>
        <v>0</v>
      </c>
      <c r="H156" s="14">
        <f>data!AJ76</f>
        <v>5347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102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131</v>
      </c>
      <c r="D158" s="14">
        <f>data!AF78</f>
        <v>0</v>
      </c>
      <c r="E158" s="14">
        <f>data!AG78</f>
        <v>556</v>
      </c>
      <c r="F158" s="14">
        <f>data!AH78</f>
        <v>0</v>
      </c>
      <c r="G158" s="14">
        <f>data!AI78</f>
        <v>0</v>
      </c>
      <c r="H158" s="14">
        <f>data!AJ78</f>
        <v>456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0</v>
      </c>
      <c r="D159" s="14">
        <f>data!AF79</f>
        <v>0</v>
      </c>
      <c r="E159" s="14">
        <f>data!AG79</f>
        <v>102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3.48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Skyline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Skyline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7173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2.0099999999999998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180985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48199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107085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1133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2642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2642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347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343033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2674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Skyline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60463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2.65</v>
      </c>
      <c r="I234" s="26">
        <f>data!BF60</f>
        <v>6.63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105912</v>
      </c>
      <c r="H235" s="14">
        <f>data!BE61</f>
        <v>202648</v>
      </c>
      <c r="I235" s="14">
        <f>data!BF61</f>
        <v>192514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28206</v>
      </c>
      <c r="H236" s="14">
        <f>data!BE62</f>
        <v>53968</v>
      </c>
      <c r="I236" s="14">
        <f>data!BF62</f>
        <v>51270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6690</v>
      </c>
      <c r="E238" s="14">
        <f>data!BB64</f>
        <v>0</v>
      </c>
      <c r="F238" s="14">
        <f>data!BC64</f>
        <v>0</v>
      </c>
      <c r="G238" s="14">
        <f>data!BD64</f>
        <v>823</v>
      </c>
      <c r="H238" s="14">
        <f>data!BE64</f>
        <v>30478</v>
      </c>
      <c r="I238" s="14">
        <f>data!BF64</f>
        <v>27206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165011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159124</v>
      </c>
      <c r="I240" s="14">
        <f>data!BF66</f>
        <v>585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1230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7493</v>
      </c>
      <c r="I241" s="14">
        <f>data!BF67</f>
        <v>1504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8324</v>
      </c>
      <c r="I243" s="14">
        <f>data!BF69</f>
        <v>252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0</v>
      </c>
      <c r="D245" s="14">
        <f>data!BA71</f>
        <v>7920</v>
      </c>
      <c r="E245" s="14">
        <f>data!BB71</f>
        <v>0</v>
      </c>
      <c r="F245" s="14">
        <f>data!BC71</f>
        <v>0</v>
      </c>
      <c r="G245" s="14">
        <f>data!BD71</f>
        <v>134941</v>
      </c>
      <c r="H245" s="14">
        <f>data!BE71</f>
        <v>627046</v>
      </c>
      <c r="I245" s="14">
        <f>data!BF71</f>
        <v>273331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0</v>
      </c>
      <c r="D252" s="85">
        <f>data!BA76</f>
        <v>156</v>
      </c>
      <c r="E252" s="85">
        <f>data!BB76</f>
        <v>0</v>
      </c>
      <c r="F252" s="85">
        <f>data!BC76</f>
        <v>0</v>
      </c>
      <c r="G252" s="85">
        <f>data!BD76</f>
        <v>1045</v>
      </c>
      <c r="H252" s="85">
        <f>data!BE76</f>
        <v>6369</v>
      </c>
      <c r="I252" s="85">
        <f>data!BF76</f>
        <v>786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1583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Skyline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4.1100000000000003</v>
      </c>
      <c r="E266" s="26">
        <f>data!BI60</f>
        <v>0</v>
      </c>
      <c r="F266" s="26">
        <f>data!BJ60</f>
        <v>2.0299999999999998</v>
      </c>
      <c r="G266" s="26">
        <f>data!BK60</f>
        <v>5.3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348628</v>
      </c>
      <c r="E267" s="14">
        <f>data!BI61</f>
        <v>0</v>
      </c>
      <c r="F267" s="14">
        <f>data!BJ61</f>
        <v>214553</v>
      </c>
      <c r="G267" s="14">
        <f>data!BK61</f>
        <v>213318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92845</v>
      </c>
      <c r="E268" s="14">
        <f>data!BI62</f>
        <v>0</v>
      </c>
      <c r="F268" s="14">
        <f>data!BJ62</f>
        <v>57139</v>
      </c>
      <c r="G268" s="14">
        <f>data!BK62</f>
        <v>56810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52966</v>
      </c>
      <c r="E270" s="14">
        <f>data!BI64</f>
        <v>0</v>
      </c>
      <c r="F270" s="14">
        <f>data!BJ64</f>
        <v>563</v>
      </c>
      <c r="G270" s="14">
        <f>data!BK64</f>
        <v>13248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48271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504805</v>
      </c>
      <c r="E272" s="14">
        <f>data!BI66</f>
        <v>0</v>
      </c>
      <c r="F272" s="14">
        <f>data!BJ66</f>
        <v>96654</v>
      </c>
      <c r="G272" s="14">
        <f>data!BK66</f>
        <v>99681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51622</v>
      </c>
      <c r="E273" s="14">
        <f>data!BI67</f>
        <v>0</v>
      </c>
      <c r="F273" s="14">
        <f>data!BJ67</f>
        <v>40497</v>
      </c>
      <c r="G273" s="14">
        <f>data!BK67</f>
        <v>3584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3584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997</v>
      </c>
      <c r="E275" s="14">
        <f>data!BI69</f>
        <v>0</v>
      </c>
      <c r="F275" s="14">
        <f>data!BJ69</f>
        <v>49101</v>
      </c>
      <c r="G275" s="14">
        <f>data!BK69</f>
        <v>385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0</v>
      </c>
      <c r="D277" s="14">
        <f>data!BH71</f>
        <v>1100134</v>
      </c>
      <c r="E277" s="14">
        <f>data!BI71</f>
        <v>0</v>
      </c>
      <c r="F277" s="14">
        <f>data!BJ71</f>
        <v>458507</v>
      </c>
      <c r="G277" s="14">
        <f>data!BK71</f>
        <v>390610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Skyline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1.32</v>
      </c>
      <c r="D298" s="26">
        <f>data!BO60</f>
        <v>0</v>
      </c>
      <c r="E298" s="26">
        <f>data!BP60</f>
        <v>1</v>
      </c>
      <c r="F298" s="26">
        <f>data!BQ60</f>
        <v>0</v>
      </c>
      <c r="G298" s="26">
        <f>data!BR60</f>
        <v>2.04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208092</v>
      </c>
      <c r="D299" s="14">
        <f>data!BO61</f>
        <v>0</v>
      </c>
      <c r="E299" s="14">
        <f>data!BP61</f>
        <v>83891</v>
      </c>
      <c r="F299" s="14">
        <f>data!BQ61</f>
        <v>0</v>
      </c>
      <c r="G299" s="14">
        <f>data!BR61</f>
        <v>143433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55418</v>
      </c>
      <c r="D300" s="14">
        <f>data!BO62</f>
        <v>0</v>
      </c>
      <c r="E300" s="14">
        <f>data!BP62</f>
        <v>22342</v>
      </c>
      <c r="F300" s="14">
        <f>data!BQ62</f>
        <v>0</v>
      </c>
      <c r="G300" s="14">
        <f>data!BR62</f>
        <v>38199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3003</v>
      </c>
      <c r="D302" s="14">
        <f>data!BO64</f>
        <v>0</v>
      </c>
      <c r="E302" s="14">
        <f>data!BP64</f>
        <v>3723</v>
      </c>
      <c r="F302" s="14">
        <f>data!BQ64</f>
        <v>0</v>
      </c>
      <c r="G302" s="14">
        <f>data!BR64</f>
        <v>1408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4330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92524</v>
      </c>
      <c r="D304" s="14">
        <f>data!BO66</f>
        <v>0</v>
      </c>
      <c r="E304" s="14">
        <f>data!BP66</f>
        <v>97501</v>
      </c>
      <c r="F304" s="14">
        <f>data!BQ66</f>
        <v>0</v>
      </c>
      <c r="G304" s="14">
        <f>data!BR66</f>
        <v>46448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270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142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79548</v>
      </c>
      <c r="D307" s="14">
        <f>data!BO69</f>
        <v>0</v>
      </c>
      <c r="E307" s="14">
        <f>data!BP69</f>
        <v>1192</v>
      </c>
      <c r="F307" s="14">
        <f>data!BQ69</f>
        <v>0</v>
      </c>
      <c r="G307" s="14">
        <f>data!BR69</f>
        <v>575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443327</v>
      </c>
      <c r="D309" s="14">
        <f>data!BO71</f>
        <v>0</v>
      </c>
      <c r="E309" s="14">
        <f>data!BP71</f>
        <v>208649</v>
      </c>
      <c r="F309" s="14">
        <f>data!BQ71</f>
        <v>0</v>
      </c>
      <c r="G309" s="14">
        <f>data!BR71</f>
        <v>230063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17650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Skyline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3.39</v>
      </c>
      <c r="E330" s="26">
        <f>data!BW60</f>
        <v>0</v>
      </c>
      <c r="F330" s="26">
        <f>data!BX60</f>
        <v>1.1499999999999999</v>
      </c>
      <c r="G330" s="26">
        <f>data!BY60</f>
        <v>3.43</v>
      </c>
      <c r="H330" s="26">
        <f>data!BZ60</f>
        <v>0</v>
      </c>
      <c r="I330" s="26">
        <f>data!CA60</f>
        <v>0.42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176723</v>
      </c>
      <c r="E331" s="86">
        <f>data!BW61</f>
        <v>0</v>
      </c>
      <c r="F331" s="86">
        <f>data!BX61</f>
        <v>106694</v>
      </c>
      <c r="G331" s="86">
        <f>data!BY61</f>
        <v>371815</v>
      </c>
      <c r="H331" s="86">
        <f>data!BZ61</f>
        <v>0</v>
      </c>
      <c r="I331" s="86">
        <f>data!CA61</f>
        <v>37923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47064</v>
      </c>
      <c r="E332" s="86">
        <f>data!BW62</f>
        <v>0</v>
      </c>
      <c r="F332" s="86">
        <f>data!BX62</f>
        <v>28414</v>
      </c>
      <c r="G332" s="86">
        <f>data!BY62</f>
        <v>99020</v>
      </c>
      <c r="H332" s="86">
        <f>data!BZ62</f>
        <v>0</v>
      </c>
      <c r="I332" s="86">
        <f>data!CA62</f>
        <v>10100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1673</v>
      </c>
      <c r="E334" s="86">
        <f>data!BW64</f>
        <v>0</v>
      </c>
      <c r="F334" s="86">
        <f>data!BX64</f>
        <v>0</v>
      </c>
      <c r="G334" s="86">
        <f>data!BY64</f>
        <v>1186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2881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4033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838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838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2894</v>
      </c>
      <c r="E339" s="86">
        <f>data!BW69</f>
        <v>0</v>
      </c>
      <c r="F339" s="86">
        <f>data!BX69</f>
        <v>6684</v>
      </c>
      <c r="G339" s="86">
        <f>data!BY69</f>
        <v>2917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0</v>
      </c>
      <c r="D341" s="14">
        <f>data!BV71</f>
        <v>234063</v>
      </c>
      <c r="E341" s="14">
        <f>data!BW71</f>
        <v>0</v>
      </c>
      <c r="F341" s="14">
        <f>data!BX71</f>
        <v>141792</v>
      </c>
      <c r="G341" s="14">
        <f>data!BY71</f>
        <v>477819</v>
      </c>
      <c r="H341" s="14">
        <f>data!BZ71</f>
        <v>0</v>
      </c>
      <c r="I341" s="14">
        <f>data!CA71</f>
        <v>48023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0</v>
      </c>
      <c r="D350" s="85">
        <f>data!BV78</f>
        <v>47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Skyline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0.81</v>
      </c>
      <c r="D362" s="26">
        <f>data!CC60</f>
        <v>1.6600000000000001</v>
      </c>
      <c r="E362" s="213"/>
      <c r="F362" s="207"/>
      <c r="G362" s="207"/>
      <c r="H362" s="207"/>
      <c r="I362" s="87">
        <f>data!CE60</f>
        <v>106.99000000000002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46217</v>
      </c>
      <c r="D363" s="86">
        <f>data!CC61</f>
        <v>136350</v>
      </c>
      <c r="E363" s="214"/>
      <c r="F363" s="215"/>
      <c r="G363" s="215"/>
      <c r="H363" s="215"/>
      <c r="I363" s="86">
        <f>data!CE61</f>
        <v>8492061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12308</v>
      </c>
      <c r="D364" s="86">
        <f>data!CC62</f>
        <v>36312</v>
      </c>
      <c r="E364" s="214"/>
      <c r="F364" s="215"/>
      <c r="G364" s="215"/>
      <c r="H364" s="215"/>
      <c r="I364" s="86">
        <f>data!CE62</f>
        <v>2261571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1955835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2111</v>
      </c>
      <c r="D366" s="86">
        <f>data!CC64</f>
        <v>-457</v>
      </c>
      <c r="E366" s="214"/>
      <c r="F366" s="215"/>
      <c r="G366" s="215"/>
      <c r="H366" s="215"/>
      <c r="I366" s="86">
        <f>data!CE64</f>
        <v>1270157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235317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17061</v>
      </c>
      <c r="E368" s="214"/>
      <c r="F368" s="215"/>
      <c r="G368" s="215"/>
      <c r="H368" s="215"/>
      <c r="I368" s="86">
        <f>data!CE66</f>
        <v>2185922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778560</v>
      </c>
      <c r="E369" s="214"/>
      <c r="F369" s="215"/>
      <c r="G369" s="215"/>
      <c r="H369" s="215"/>
      <c r="I369" s="86">
        <f>data!CE67</f>
        <v>1087363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9439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1396</v>
      </c>
      <c r="D371" s="86">
        <f>data!CC69</f>
        <v>4387</v>
      </c>
      <c r="E371" s="86">
        <f>data!CD69</f>
        <v>1210977</v>
      </c>
      <c r="F371" s="215"/>
      <c r="G371" s="215"/>
      <c r="H371" s="215"/>
      <c r="I371" s="86">
        <f>data!CE69</f>
        <v>1437837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98042</v>
      </c>
      <c r="F372" s="216"/>
      <c r="G372" s="216"/>
      <c r="H372" s="216"/>
      <c r="I372" s="14">
        <f>-data!CE70</f>
        <v>-98042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62032</v>
      </c>
      <c r="D373" s="86">
        <f>data!CC71</f>
        <v>972213</v>
      </c>
      <c r="E373" s="86">
        <f>data!CD71</f>
        <v>1112935</v>
      </c>
      <c r="F373" s="215"/>
      <c r="G373" s="215"/>
      <c r="H373" s="215"/>
      <c r="I373" s="14">
        <f>data!CE71</f>
        <v>18837460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-570452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8281412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20614479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28895891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60463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7173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5621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7173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15.51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2020-06-19T21:05:08Z</cp:lastPrinted>
  <dcterms:created xsi:type="dcterms:W3CDTF">1999-06-02T22:01:56Z</dcterms:created>
  <dcterms:modified xsi:type="dcterms:W3CDTF">2020-09-03T00:02:19Z</dcterms:modified>
</cp:coreProperties>
</file>