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B575" i="1" l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O817" i="10"/>
  <c r="M817" i="10"/>
  <c r="K817" i="10"/>
  <c r="J817" i="10"/>
  <c r="H817" i="10"/>
  <c r="G817" i="10"/>
  <c r="F817" i="10"/>
  <c r="E817" i="10"/>
  <c r="D817" i="10"/>
  <c r="X815" i="10"/>
  <c r="X813" i="10"/>
  <c r="W813" i="10"/>
  <c r="W815" i="10" s="1"/>
  <c r="V813" i="10"/>
  <c r="V815" i="10" s="1"/>
  <c r="A813" i="10"/>
  <c r="T812" i="10"/>
  <c r="S812" i="10"/>
  <c r="R812" i="10"/>
  <c r="Q812" i="10"/>
  <c r="P812" i="10"/>
  <c r="M812" i="10"/>
  <c r="L812" i="10"/>
  <c r="K812" i="10"/>
  <c r="H812" i="10"/>
  <c r="G812" i="10"/>
  <c r="F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K808" i="10"/>
  <c r="I808" i="10"/>
  <c r="H808" i="10"/>
  <c r="F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C807" i="10"/>
  <c r="A807" i="10"/>
  <c r="T806" i="10"/>
  <c r="S806" i="10"/>
  <c r="R806" i="10"/>
  <c r="Q806" i="10"/>
  <c r="P806" i="10"/>
  <c r="M806" i="10"/>
  <c r="K806" i="10"/>
  <c r="H806" i="10"/>
  <c r="G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A795" i="10"/>
  <c r="T794" i="10"/>
  <c r="S794" i="10"/>
  <c r="R794" i="10"/>
  <c r="Q794" i="10"/>
  <c r="P794" i="10"/>
  <c r="M794" i="10"/>
  <c r="L794" i="10"/>
  <c r="K794" i="10"/>
  <c r="I794" i="10"/>
  <c r="H794" i="10"/>
  <c r="F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G790" i="10"/>
  <c r="F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H785" i="10"/>
  <c r="G785" i="10"/>
  <c r="F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F782" i="10"/>
  <c r="D782" i="10"/>
  <c r="C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F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K759" i="10"/>
  <c r="I759" i="10"/>
  <c r="H759" i="10"/>
  <c r="F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P739" i="10"/>
  <c r="O739" i="10"/>
  <c r="M739" i="10"/>
  <c r="K739" i="10"/>
  <c r="I739" i="10"/>
  <c r="H739" i="10"/>
  <c r="G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T815" i="10" s="1"/>
  <c r="S734" i="10"/>
  <c r="R734" i="10"/>
  <c r="Q734" i="10"/>
  <c r="P734" i="10"/>
  <c r="P815" i="10" s="1"/>
  <c r="O734" i="10"/>
  <c r="O815" i="10" s="1"/>
  <c r="M734" i="10"/>
  <c r="M815" i="10" s="1"/>
  <c r="L734" i="10"/>
  <c r="K734" i="10"/>
  <c r="K815" i="10" s="1"/>
  <c r="I734" i="10"/>
  <c r="H734" i="10"/>
  <c r="G734" i="10"/>
  <c r="F734" i="10"/>
  <c r="D734" i="10"/>
  <c r="C734" i="10"/>
  <c r="B734" i="10"/>
  <c r="A734" i="10"/>
  <c r="CF730" i="10"/>
  <c r="CE730" i="10"/>
  <c r="CD730" i="10"/>
  <c r="CB730" i="10"/>
  <c r="CA730" i="10"/>
  <c r="BY730" i="10"/>
  <c r="BX730" i="10"/>
  <c r="BW730" i="10"/>
  <c r="BU730" i="10"/>
  <c r="BT730" i="10"/>
  <c r="BS730" i="10"/>
  <c r="BR730" i="10"/>
  <c r="BQ730" i="10"/>
  <c r="BP730" i="10"/>
  <c r="BO730" i="10"/>
  <c r="BN730" i="10"/>
  <c r="BM730" i="10"/>
  <c r="BK730" i="10"/>
  <c r="BJ730" i="10"/>
  <c r="BF730" i="10"/>
  <c r="BE730" i="10"/>
  <c r="BB730" i="10"/>
  <c r="BA730" i="10"/>
  <c r="AZ730" i="10"/>
  <c r="AX730" i="10"/>
  <c r="AW730" i="10"/>
  <c r="AV730" i="10"/>
  <c r="AU730" i="10"/>
  <c r="AT730" i="10"/>
  <c r="AS730" i="10"/>
  <c r="AR730" i="10"/>
  <c r="AQ730" i="10"/>
  <c r="AP730" i="10"/>
  <c r="AN730" i="10"/>
  <c r="AM730" i="10"/>
  <c r="AL730" i="10"/>
  <c r="AK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J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J722" i="10"/>
  <c r="I722" i="10"/>
  <c r="G722" i="10"/>
  <c r="F722" i="10"/>
  <c r="D722" i="10"/>
  <c r="B722" i="10"/>
  <c r="A722" i="10"/>
  <c r="E550" i="10"/>
  <c r="F550" i="10"/>
  <c r="E546" i="10"/>
  <c r="F546" i="10"/>
  <c r="E545" i="10"/>
  <c r="H545" i="10"/>
  <c r="F544" i="10"/>
  <c r="F540" i="10"/>
  <c r="E540" i="10"/>
  <c r="H540" i="10"/>
  <c r="E539" i="10"/>
  <c r="H539" i="10"/>
  <c r="H538" i="10"/>
  <c r="F538" i="10"/>
  <c r="E538" i="10"/>
  <c r="H537" i="10"/>
  <c r="E537" i="10"/>
  <c r="F537" i="10"/>
  <c r="E536" i="10"/>
  <c r="H536" i="10"/>
  <c r="F535" i="10"/>
  <c r="E535" i="10"/>
  <c r="H535" i="10"/>
  <c r="H534" i="10"/>
  <c r="E534" i="10"/>
  <c r="F534" i="10"/>
  <c r="H533" i="10"/>
  <c r="E533" i="10"/>
  <c r="F533" i="10"/>
  <c r="E532" i="10"/>
  <c r="E531" i="10"/>
  <c r="H531" i="10"/>
  <c r="H530" i="10"/>
  <c r="F530" i="10"/>
  <c r="E530" i="10"/>
  <c r="H529" i="10"/>
  <c r="E529" i="10"/>
  <c r="F529" i="10"/>
  <c r="F528" i="10"/>
  <c r="E528" i="10"/>
  <c r="H528" i="10"/>
  <c r="E527" i="10"/>
  <c r="H527" i="10"/>
  <c r="E526" i="10"/>
  <c r="F526" i="10"/>
  <c r="H525" i="10"/>
  <c r="E525" i="10"/>
  <c r="F525" i="10"/>
  <c r="F524" i="10"/>
  <c r="E524" i="10"/>
  <c r="H524" i="10"/>
  <c r="E523" i="10"/>
  <c r="H523" i="10"/>
  <c r="H522" i="10"/>
  <c r="F522" i="10"/>
  <c r="E522" i="10"/>
  <c r="F521" i="10"/>
  <c r="H520" i="10"/>
  <c r="E520" i="10"/>
  <c r="F520" i="10"/>
  <c r="H519" i="10"/>
  <c r="E519" i="10"/>
  <c r="F519" i="10"/>
  <c r="E518" i="10"/>
  <c r="F518" i="10"/>
  <c r="E517" i="10"/>
  <c r="H517" i="10"/>
  <c r="H516" i="10"/>
  <c r="F516" i="10"/>
  <c r="E516" i="10"/>
  <c r="E515" i="10"/>
  <c r="F515" i="10"/>
  <c r="F514" i="10"/>
  <c r="E514" i="10"/>
  <c r="F513" i="10"/>
  <c r="H513" i="10"/>
  <c r="H512" i="10"/>
  <c r="F512" i="10"/>
  <c r="H511" i="10"/>
  <c r="E511" i="10"/>
  <c r="F511" i="10"/>
  <c r="F510" i="10"/>
  <c r="E510" i="10"/>
  <c r="H510" i="10"/>
  <c r="F509" i="10"/>
  <c r="E509" i="10"/>
  <c r="H509" i="10"/>
  <c r="E508" i="10"/>
  <c r="F508" i="10"/>
  <c r="H507" i="10"/>
  <c r="E507" i="10"/>
  <c r="F507" i="10"/>
  <c r="E506" i="10"/>
  <c r="F506" i="10"/>
  <c r="F505" i="10"/>
  <c r="E505" i="10"/>
  <c r="H505" i="10"/>
  <c r="H504" i="10"/>
  <c r="F504" i="10"/>
  <c r="E504" i="10"/>
  <c r="H503" i="10"/>
  <c r="E503" i="10"/>
  <c r="F503" i="10"/>
  <c r="E502" i="10"/>
  <c r="H502" i="10"/>
  <c r="E501" i="10"/>
  <c r="F501" i="10"/>
  <c r="E500" i="10"/>
  <c r="F500" i="10"/>
  <c r="H499" i="10"/>
  <c r="E499" i="10"/>
  <c r="F499" i="10"/>
  <c r="H498" i="10"/>
  <c r="F498" i="10"/>
  <c r="E498" i="10"/>
  <c r="F497" i="10"/>
  <c r="E497" i="10"/>
  <c r="H497" i="10"/>
  <c r="H496" i="10"/>
  <c r="F496" i="10"/>
  <c r="E496" i="10"/>
  <c r="G493" i="10"/>
  <c r="E493" i="10"/>
  <c r="C493" i="10"/>
  <c r="A493" i="10"/>
  <c r="B478" i="10"/>
  <c r="C475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4" i="10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C421" i="10"/>
  <c r="B421" i="10"/>
  <c r="B420" i="10"/>
  <c r="D418" i="10"/>
  <c r="B418" i="10"/>
  <c r="B417" i="10"/>
  <c r="D415" i="10"/>
  <c r="B415" i="10"/>
  <c r="B414" i="10"/>
  <c r="A412" i="10"/>
  <c r="C389" i="10"/>
  <c r="CC730" i="10" s="1"/>
  <c r="C387" i="10"/>
  <c r="C383" i="10"/>
  <c r="D372" i="10"/>
  <c r="C364" i="10"/>
  <c r="BL730" i="10" s="1"/>
  <c r="D361" i="10"/>
  <c r="D329" i="10"/>
  <c r="D328" i="10"/>
  <c r="D330" i="10" s="1"/>
  <c r="C326" i="10"/>
  <c r="AY730" i="10" s="1"/>
  <c r="D319" i="10"/>
  <c r="D314" i="10"/>
  <c r="C312" i="10"/>
  <c r="AO730" i="10" s="1"/>
  <c r="C307" i="10"/>
  <c r="AJ730" i="10" s="1"/>
  <c r="D290" i="10"/>
  <c r="D283" i="10"/>
  <c r="D275" i="10"/>
  <c r="D277" i="10" s="1"/>
  <c r="D265" i="10"/>
  <c r="C253" i="10"/>
  <c r="E730" i="10" s="1"/>
  <c r="D240" i="10"/>
  <c r="B447" i="10" s="1"/>
  <c r="D236" i="10"/>
  <c r="B446" i="10" s="1"/>
  <c r="C227" i="10"/>
  <c r="BX722" i="10" s="1"/>
  <c r="C226" i="10"/>
  <c r="BW722" i="10" s="1"/>
  <c r="D221" i="10"/>
  <c r="CD722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E217" i="10" s="1"/>
  <c r="C478" i="10" s="1"/>
  <c r="D204" i="10"/>
  <c r="C204" i="10"/>
  <c r="B204" i="10"/>
  <c r="E203" i="10"/>
  <c r="E202" i="10"/>
  <c r="C474" i="10" s="1"/>
  <c r="E201" i="10"/>
  <c r="E200" i="10"/>
  <c r="C473" i="10" s="1"/>
  <c r="C200" i="10"/>
  <c r="AH722" i="10" s="1"/>
  <c r="E199" i="10"/>
  <c r="C472" i="10" s="1"/>
  <c r="E198" i="10"/>
  <c r="C471" i="10" s="1"/>
  <c r="E197" i="10"/>
  <c r="C470" i="10" s="1"/>
  <c r="E196" i="10"/>
  <c r="C469" i="10" s="1"/>
  <c r="E195" i="10"/>
  <c r="E204" i="10" s="1"/>
  <c r="C476" i="10" s="1"/>
  <c r="D190" i="10"/>
  <c r="D437" i="10" s="1"/>
  <c r="D186" i="10"/>
  <c r="D436" i="10" s="1"/>
  <c r="C183" i="10"/>
  <c r="M722" i="10" s="1"/>
  <c r="C180" i="10"/>
  <c r="L722" i="10" s="1"/>
  <c r="C179" i="10"/>
  <c r="K722" i="10" s="1"/>
  <c r="D177" i="10"/>
  <c r="D434" i="10" s="1"/>
  <c r="C171" i="10"/>
  <c r="H722" i="10" s="1"/>
  <c r="C168" i="10"/>
  <c r="E722" i="10" s="1"/>
  <c r="C166" i="10"/>
  <c r="C722" i="10" s="1"/>
  <c r="E154" i="10"/>
  <c r="E153" i="10"/>
  <c r="E152" i="10"/>
  <c r="E151" i="10"/>
  <c r="E150" i="10"/>
  <c r="C420" i="10" s="1"/>
  <c r="E148" i="10"/>
  <c r="E147" i="10"/>
  <c r="E146" i="10"/>
  <c r="E145" i="10"/>
  <c r="C418" i="10" s="1"/>
  <c r="E144" i="10"/>
  <c r="C417" i="10" s="1"/>
  <c r="E142" i="10"/>
  <c r="D464" i="10" s="1"/>
  <c r="D141" i="10"/>
  <c r="AK726" i="10" s="1"/>
  <c r="E140" i="10"/>
  <c r="E139" i="10"/>
  <c r="C415" i="10" s="1"/>
  <c r="D139" i="10"/>
  <c r="AI726" i="10" s="1"/>
  <c r="D138" i="10"/>
  <c r="AH726" i="10" s="1"/>
  <c r="E127" i="10"/>
  <c r="CE80" i="10"/>
  <c r="T816" i="10" s="1"/>
  <c r="CF79" i="10"/>
  <c r="H79" i="10"/>
  <c r="S739" i="10" s="1"/>
  <c r="H78" i="10"/>
  <c r="R739" i="10" s="1"/>
  <c r="H77" i="10"/>
  <c r="Q739" i="10" s="1"/>
  <c r="CF76" i="10"/>
  <c r="CE76" i="10"/>
  <c r="P816" i="10" s="1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CE74" i="10"/>
  <c r="C464" i="10" s="1"/>
  <c r="CE73" i="10"/>
  <c r="O816" i="10" s="1"/>
  <c r="CD71" i="10"/>
  <c r="C575" i="10" s="1"/>
  <c r="CE70" i="10"/>
  <c r="M816" i="10" s="1"/>
  <c r="CD69" i="10"/>
  <c r="BY69" i="10"/>
  <c r="L808" i="10" s="1"/>
  <c r="BW69" i="10"/>
  <c r="L806" i="10" s="1"/>
  <c r="BN69" i="10"/>
  <c r="L797" i="10" s="1"/>
  <c r="AB69" i="10"/>
  <c r="L759" i="10" s="1"/>
  <c r="H69" i="10"/>
  <c r="L739" i="10" s="1"/>
  <c r="CE68" i="10"/>
  <c r="BY67" i="10"/>
  <c r="J808" i="10" s="1"/>
  <c r="BV67" i="10"/>
  <c r="J805" i="10" s="1"/>
  <c r="BQ67" i="10"/>
  <c r="J800" i="10" s="1"/>
  <c r="BN67" i="10"/>
  <c r="J797" i="10" s="1"/>
  <c r="BI67" i="10"/>
  <c r="J792" i="10" s="1"/>
  <c r="BF67" i="10"/>
  <c r="J789" i="10" s="1"/>
  <c r="BA67" i="10"/>
  <c r="J784" i="10" s="1"/>
  <c r="AX67" i="10"/>
  <c r="J781" i="10" s="1"/>
  <c r="AS67" i="10"/>
  <c r="J776" i="10" s="1"/>
  <c r="AP67" i="10"/>
  <c r="J773" i="10" s="1"/>
  <c r="AK67" i="10"/>
  <c r="J768" i="10" s="1"/>
  <c r="AH67" i="10"/>
  <c r="J765" i="10" s="1"/>
  <c r="AC67" i="10"/>
  <c r="J760" i="10" s="1"/>
  <c r="Z67" i="10"/>
  <c r="J757" i="10" s="1"/>
  <c r="U67" i="10"/>
  <c r="J752" i="10" s="1"/>
  <c r="R67" i="10"/>
  <c r="J749" i="10" s="1"/>
  <c r="M67" i="10"/>
  <c r="J744" i="10" s="1"/>
  <c r="J67" i="10"/>
  <c r="J741" i="10" s="1"/>
  <c r="E67" i="10"/>
  <c r="J736" i="10" s="1"/>
  <c r="CE66" i="10"/>
  <c r="CC66" i="10"/>
  <c r="I812" i="10" s="1"/>
  <c r="BW66" i="10"/>
  <c r="I806" i="10" s="1"/>
  <c r="BB66" i="10"/>
  <c r="I785" i="10" s="1"/>
  <c r="BG65" i="10"/>
  <c r="BY64" i="10"/>
  <c r="G808" i="10" s="1"/>
  <c r="BK64" i="10"/>
  <c r="G794" i="10" s="1"/>
  <c r="BD64" i="10"/>
  <c r="G787" i="10" s="1"/>
  <c r="AY64" i="10"/>
  <c r="G782" i="10" s="1"/>
  <c r="AM64" i="10"/>
  <c r="G770" i="10" s="1"/>
  <c r="AB64" i="10"/>
  <c r="G759" i="10" s="1"/>
  <c r="CE63" i="10"/>
  <c r="BW63" i="10"/>
  <c r="F806" i="10" s="1"/>
  <c r="H63" i="10"/>
  <c r="F739" i="10" s="1"/>
  <c r="CC61" i="10"/>
  <c r="D812" i="10" s="1"/>
  <c r="CA61" i="10"/>
  <c r="D810" i="10" s="1"/>
  <c r="BY61" i="10"/>
  <c r="D808" i="10" s="1"/>
  <c r="BX61" i="10"/>
  <c r="D807" i="10" s="1"/>
  <c r="BV61" i="10"/>
  <c r="BL61" i="10"/>
  <c r="D795" i="10" s="1"/>
  <c r="BK61" i="10"/>
  <c r="D794" i="10" s="1"/>
  <c r="BJ61" i="10"/>
  <c r="BG61" i="10"/>
  <c r="D790" i="10" s="1"/>
  <c r="BE61" i="10"/>
  <c r="D788" i="10" s="1"/>
  <c r="BB61" i="10"/>
  <c r="D785" i="10" s="1"/>
  <c r="AM61" i="10"/>
  <c r="D770" i="10" s="1"/>
  <c r="AB61" i="10"/>
  <c r="CE61" i="10" s="1"/>
  <c r="H61" i="10"/>
  <c r="D739" i="10" s="1"/>
  <c r="CC60" i="10"/>
  <c r="BL60" i="10"/>
  <c r="C795" i="10" s="1"/>
  <c r="AY59" i="10"/>
  <c r="B782" i="10" s="1"/>
  <c r="B53" i="10"/>
  <c r="CC52" i="10"/>
  <c r="CC67" i="10" s="1"/>
  <c r="J812" i="10" s="1"/>
  <c r="CB52" i="10"/>
  <c r="CB67" i="10" s="1"/>
  <c r="J811" i="10" s="1"/>
  <c r="CA52" i="10"/>
  <c r="CA67" i="10" s="1"/>
  <c r="J810" i="10" s="1"/>
  <c r="BZ52" i="10"/>
  <c r="BZ67" i="10" s="1"/>
  <c r="J809" i="10" s="1"/>
  <c r="BY52" i="10"/>
  <c r="BX52" i="10"/>
  <c r="BX67" i="10" s="1"/>
  <c r="J807" i="10" s="1"/>
  <c r="BW52" i="10"/>
  <c r="BW67" i="10" s="1"/>
  <c r="J806" i="10" s="1"/>
  <c r="BV52" i="10"/>
  <c r="BU52" i="10"/>
  <c r="BU67" i="10" s="1"/>
  <c r="J804" i="10" s="1"/>
  <c r="BT52" i="10"/>
  <c r="BT67" i="10" s="1"/>
  <c r="J803" i="10" s="1"/>
  <c r="BS52" i="10"/>
  <c r="BS67" i="10" s="1"/>
  <c r="J802" i="10" s="1"/>
  <c r="BR52" i="10"/>
  <c r="BR67" i="10" s="1"/>
  <c r="J801" i="10" s="1"/>
  <c r="BQ52" i="10"/>
  <c r="BP52" i="10"/>
  <c r="BP67" i="10" s="1"/>
  <c r="J799" i="10" s="1"/>
  <c r="BO52" i="10"/>
  <c r="BO67" i="10" s="1"/>
  <c r="J798" i="10" s="1"/>
  <c r="BN52" i="10"/>
  <c r="BM52" i="10"/>
  <c r="BM67" i="10" s="1"/>
  <c r="J796" i="10" s="1"/>
  <c r="BL52" i="10"/>
  <c r="BL67" i="10" s="1"/>
  <c r="J795" i="10" s="1"/>
  <c r="BK52" i="10"/>
  <c r="BK67" i="10" s="1"/>
  <c r="J794" i="10" s="1"/>
  <c r="BJ52" i="10"/>
  <c r="BJ67" i="10" s="1"/>
  <c r="J793" i="10" s="1"/>
  <c r="BI52" i="10"/>
  <c r="BH52" i="10"/>
  <c r="BH67" i="10" s="1"/>
  <c r="J791" i="10" s="1"/>
  <c r="BG52" i="10"/>
  <c r="BG67" i="10" s="1"/>
  <c r="J790" i="10" s="1"/>
  <c r="BF52" i="10"/>
  <c r="BE52" i="10"/>
  <c r="BE67" i="10" s="1"/>
  <c r="J788" i="10" s="1"/>
  <c r="BD52" i="10"/>
  <c r="BD67" i="10" s="1"/>
  <c r="J787" i="10" s="1"/>
  <c r="BC52" i="10"/>
  <c r="BC67" i="10" s="1"/>
  <c r="J786" i="10" s="1"/>
  <c r="BB52" i="10"/>
  <c r="BB67" i="10" s="1"/>
  <c r="J785" i="10" s="1"/>
  <c r="BA52" i="10"/>
  <c r="AZ52" i="10"/>
  <c r="AZ67" i="10" s="1"/>
  <c r="J783" i="10" s="1"/>
  <c r="AY52" i="10"/>
  <c r="AY67" i="10" s="1"/>
  <c r="J782" i="10" s="1"/>
  <c r="AX52" i="10"/>
  <c r="AW52" i="10"/>
  <c r="AW67" i="10" s="1"/>
  <c r="J780" i="10" s="1"/>
  <c r="AV52" i="10"/>
  <c r="AV67" i="10" s="1"/>
  <c r="J779" i="10" s="1"/>
  <c r="AU52" i="10"/>
  <c r="AU67" i="10" s="1"/>
  <c r="J778" i="10" s="1"/>
  <c r="AT52" i="10"/>
  <c r="AT67" i="10" s="1"/>
  <c r="J777" i="10" s="1"/>
  <c r="AS52" i="10"/>
  <c r="AR52" i="10"/>
  <c r="AR67" i="10" s="1"/>
  <c r="J775" i="10" s="1"/>
  <c r="AQ52" i="10"/>
  <c r="AQ67" i="10" s="1"/>
  <c r="J774" i="10" s="1"/>
  <c r="AP52" i="10"/>
  <c r="AO52" i="10"/>
  <c r="AO67" i="10" s="1"/>
  <c r="J772" i="10" s="1"/>
  <c r="AN52" i="10"/>
  <c r="AN67" i="10" s="1"/>
  <c r="J771" i="10" s="1"/>
  <c r="AM52" i="10"/>
  <c r="AM67" i="10" s="1"/>
  <c r="J770" i="10" s="1"/>
  <c r="AL52" i="10"/>
  <c r="AL67" i="10" s="1"/>
  <c r="J769" i="10" s="1"/>
  <c r="AK52" i="10"/>
  <c r="AJ52" i="10"/>
  <c r="AJ67" i="10" s="1"/>
  <c r="J767" i="10" s="1"/>
  <c r="AI52" i="10"/>
  <c r="AI67" i="10" s="1"/>
  <c r="J766" i="10" s="1"/>
  <c r="AH52" i="10"/>
  <c r="AG52" i="10"/>
  <c r="AG67" i="10" s="1"/>
  <c r="J764" i="10" s="1"/>
  <c r="AF52" i="10"/>
  <c r="AF67" i="10" s="1"/>
  <c r="J763" i="10" s="1"/>
  <c r="AE52" i="10"/>
  <c r="AE67" i="10" s="1"/>
  <c r="J762" i="10" s="1"/>
  <c r="AD52" i="10"/>
  <c r="AD67" i="10" s="1"/>
  <c r="J761" i="10" s="1"/>
  <c r="AC52" i="10"/>
  <c r="AB52" i="10"/>
  <c r="AB67" i="10" s="1"/>
  <c r="J759" i="10" s="1"/>
  <c r="AA52" i="10"/>
  <c r="AA67" i="10" s="1"/>
  <c r="J758" i="10" s="1"/>
  <c r="Z52" i="10"/>
  <c r="Y52" i="10"/>
  <c r="Y67" i="10" s="1"/>
  <c r="J756" i="10" s="1"/>
  <c r="X52" i="10"/>
  <c r="X67" i="10" s="1"/>
  <c r="J755" i="10" s="1"/>
  <c r="W52" i="10"/>
  <c r="W67" i="10" s="1"/>
  <c r="J754" i="10" s="1"/>
  <c r="V52" i="10"/>
  <c r="V67" i="10" s="1"/>
  <c r="J753" i="10" s="1"/>
  <c r="U52" i="10"/>
  <c r="T52" i="10"/>
  <c r="T67" i="10" s="1"/>
  <c r="J751" i="10" s="1"/>
  <c r="S52" i="10"/>
  <c r="S67" i="10" s="1"/>
  <c r="J750" i="10" s="1"/>
  <c r="R52" i="10"/>
  <c r="Q52" i="10"/>
  <c r="Q67" i="10" s="1"/>
  <c r="J748" i="10" s="1"/>
  <c r="P52" i="10"/>
  <c r="P67" i="10" s="1"/>
  <c r="J747" i="10" s="1"/>
  <c r="O52" i="10"/>
  <c r="O67" i="10" s="1"/>
  <c r="J746" i="10" s="1"/>
  <c r="N52" i="10"/>
  <c r="N67" i="10" s="1"/>
  <c r="J745" i="10" s="1"/>
  <c r="M52" i="10"/>
  <c r="L52" i="10"/>
  <c r="L67" i="10" s="1"/>
  <c r="J743" i="10" s="1"/>
  <c r="K52" i="10"/>
  <c r="K67" i="10" s="1"/>
  <c r="J742" i="10" s="1"/>
  <c r="J52" i="10"/>
  <c r="I52" i="10"/>
  <c r="I67" i="10" s="1"/>
  <c r="J740" i="10" s="1"/>
  <c r="H52" i="10"/>
  <c r="H67" i="10" s="1"/>
  <c r="J739" i="10" s="1"/>
  <c r="G52" i="10"/>
  <c r="G67" i="10" s="1"/>
  <c r="J738" i="10" s="1"/>
  <c r="F52" i="10"/>
  <c r="F67" i="10" s="1"/>
  <c r="J737" i="10" s="1"/>
  <c r="E52" i="10"/>
  <c r="D52" i="10"/>
  <c r="D67" i="10" s="1"/>
  <c r="J735" i="10" s="1"/>
  <c r="C52" i="10"/>
  <c r="CE51" i="10"/>
  <c r="B49" i="10"/>
  <c r="CE47" i="10"/>
  <c r="D816" i="10" l="1"/>
  <c r="BV48" i="10"/>
  <c r="BV62" i="10" s="1"/>
  <c r="E805" i="10" s="1"/>
  <c r="BN48" i="10"/>
  <c r="BN62" i="10" s="1"/>
  <c r="BF48" i="10"/>
  <c r="BF62" i="10" s="1"/>
  <c r="AX48" i="10"/>
  <c r="AX62" i="10" s="1"/>
  <c r="AP48" i="10"/>
  <c r="AP62" i="10" s="1"/>
  <c r="AH48" i="10"/>
  <c r="AH62" i="10" s="1"/>
  <c r="C427" i="10"/>
  <c r="CA48" i="10"/>
  <c r="CA62" i="10" s="1"/>
  <c r="E810" i="10" s="1"/>
  <c r="BS48" i="10"/>
  <c r="BS62" i="10" s="1"/>
  <c r="BK48" i="10"/>
  <c r="BK62" i="10" s="1"/>
  <c r="E794" i="10" s="1"/>
  <c r="BC48" i="10"/>
  <c r="BC62" i="10" s="1"/>
  <c r="AU48" i="10"/>
  <c r="AU62" i="10" s="1"/>
  <c r="AM48" i="10"/>
  <c r="AM62" i="10" s="1"/>
  <c r="E770" i="10" s="1"/>
  <c r="AE48" i="10"/>
  <c r="AE62" i="10" s="1"/>
  <c r="AF48" i="10"/>
  <c r="AF62" i="10" s="1"/>
  <c r="D48" i="10"/>
  <c r="D62" i="10" s="1"/>
  <c r="BU48" i="10"/>
  <c r="BU62" i="10" s="1"/>
  <c r="BJ48" i="10"/>
  <c r="BJ62" i="10" s="1"/>
  <c r="E793" i="10" s="1"/>
  <c r="AZ48" i="10"/>
  <c r="AZ62" i="10" s="1"/>
  <c r="AO48" i="10"/>
  <c r="AO62" i="10" s="1"/>
  <c r="AD48" i="10"/>
  <c r="AD62" i="10" s="1"/>
  <c r="V48" i="10"/>
  <c r="V62" i="10" s="1"/>
  <c r="N48" i="10"/>
  <c r="N62" i="10" s="1"/>
  <c r="F48" i="10"/>
  <c r="F62" i="10" s="1"/>
  <c r="BT48" i="10"/>
  <c r="BT62" i="10" s="1"/>
  <c r="BI48" i="10"/>
  <c r="BI62" i="10" s="1"/>
  <c r="AN48" i="10"/>
  <c r="AN62" i="10" s="1"/>
  <c r="AC48" i="10"/>
  <c r="AC62" i="10" s="1"/>
  <c r="M48" i="10"/>
  <c r="M62" i="10" s="1"/>
  <c r="E48" i="10"/>
  <c r="E62" i="10" s="1"/>
  <c r="AY48" i="10"/>
  <c r="AY62" i="10" s="1"/>
  <c r="U48" i="10"/>
  <c r="U62" i="10" s="1"/>
  <c r="AL48" i="10"/>
  <c r="AL62" i="10" s="1"/>
  <c r="CB48" i="10"/>
  <c r="CB62" i="10" s="1"/>
  <c r="BQ48" i="10"/>
  <c r="BQ62" i="10" s="1"/>
  <c r="BG48" i="10"/>
  <c r="BG62" i="10" s="1"/>
  <c r="E790" i="10" s="1"/>
  <c r="AV48" i="10"/>
  <c r="AV62" i="10" s="1"/>
  <c r="AK48" i="10"/>
  <c r="AK62" i="10" s="1"/>
  <c r="AA48" i="10"/>
  <c r="AA62" i="10" s="1"/>
  <c r="S48" i="10"/>
  <c r="S62" i="10" s="1"/>
  <c r="K48" i="10"/>
  <c r="K62" i="10" s="1"/>
  <c r="C48" i="10"/>
  <c r="R48" i="10"/>
  <c r="R62" i="10" s="1"/>
  <c r="O48" i="10"/>
  <c r="O62" i="10" s="1"/>
  <c r="BH48" i="10"/>
  <c r="BH62" i="10" s="1"/>
  <c r="L48" i="10"/>
  <c r="L62" i="10" s="1"/>
  <c r="BZ48" i="10"/>
  <c r="BZ62" i="10" s="1"/>
  <c r="BP48" i="10"/>
  <c r="BP62" i="10" s="1"/>
  <c r="BE48" i="10"/>
  <c r="BE62" i="10" s="1"/>
  <c r="E788" i="10" s="1"/>
  <c r="AT48" i="10"/>
  <c r="AT62" i="10" s="1"/>
  <c r="AJ48" i="10"/>
  <c r="AJ62" i="10" s="1"/>
  <c r="Z48" i="10"/>
  <c r="Z62" i="10" s="1"/>
  <c r="J48" i="10"/>
  <c r="J62" i="10" s="1"/>
  <c r="BA48" i="10"/>
  <c r="BA62" i="10" s="1"/>
  <c r="CC48" i="10"/>
  <c r="CC62" i="10" s="1"/>
  <c r="AB48" i="10"/>
  <c r="AB62" i="10" s="1"/>
  <c r="E759" i="10" s="1"/>
  <c r="BY48" i="10"/>
  <c r="BY62" i="10" s="1"/>
  <c r="E808" i="10" s="1"/>
  <c r="BO48" i="10"/>
  <c r="BO62" i="10" s="1"/>
  <c r="BD48" i="10"/>
  <c r="BD62" i="10" s="1"/>
  <c r="AS48" i="10"/>
  <c r="AS62" i="10" s="1"/>
  <c r="AI48" i="10"/>
  <c r="AI62" i="10" s="1"/>
  <c r="Y48" i="10"/>
  <c r="Y62" i="10" s="1"/>
  <c r="Q48" i="10"/>
  <c r="Q62" i="10" s="1"/>
  <c r="I48" i="10"/>
  <c r="I62" i="10" s="1"/>
  <c r="BB48" i="10"/>
  <c r="BB62" i="10" s="1"/>
  <c r="E785" i="10" s="1"/>
  <c r="AG48" i="10"/>
  <c r="AG62" i="10" s="1"/>
  <c r="P48" i="10"/>
  <c r="P62" i="10" s="1"/>
  <c r="BL48" i="10"/>
  <c r="BL62" i="10" s="1"/>
  <c r="E795" i="10" s="1"/>
  <c r="AQ48" i="10"/>
  <c r="AQ62" i="10" s="1"/>
  <c r="G48" i="10"/>
  <c r="G62" i="10" s="1"/>
  <c r="BR48" i="10"/>
  <c r="BR62" i="10" s="1"/>
  <c r="T48" i="10"/>
  <c r="T62" i="10" s="1"/>
  <c r="BX48" i="10"/>
  <c r="BX62" i="10" s="1"/>
  <c r="E807" i="10" s="1"/>
  <c r="BM48" i="10"/>
  <c r="BM62" i="10" s="1"/>
  <c r="AR48" i="10"/>
  <c r="AR62" i="10" s="1"/>
  <c r="X48" i="10"/>
  <c r="X62" i="10" s="1"/>
  <c r="H48" i="10"/>
  <c r="H62" i="10" s="1"/>
  <c r="E739" i="10" s="1"/>
  <c r="BW48" i="10"/>
  <c r="BW62" i="10" s="1"/>
  <c r="W48" i="10"/>
  <c r="W62" i="10" s="1"/>
  <c r="AW48" i="10"/>
  <c r="AW62" i="10" s="1"/>
  <c r="D793" i="10"/>
  <c r="BJ71" i="10"/>
  <c r="F816" i="10"/>
  <c r="C429" i="10"/>
  <c r="C812" i="10"/>
  <c r="CE60" i="10"/>
  <c r="I816" i="10"/>
  <c r="C432" i="10"/>
  <c r="C67" i="10"/>
  <c r="CE52" i="10"/>
  <c r="D759" i="10"/>
  <c r="D805" i="10"/>
  <c r="BV71" i="10"/>
  <c r="D339" i="10"/>
  <c r="C482" i="10" s="1"/>
  <c r="H790" i="10"/>
  <c r="CE65" i="10"/>
  <c r="BY71" i="10"/>
  <c r="CE79" i="10"/>
  <c r="C458" i="10"/>
  <c r="B476" i="10"/>
  <c r="F502" i="10"/>
  <c r="H506" i="10"/>
  <c r="H526" i="10"/>
  <c r="F532" i="10"/>
  <c r="H815" i="10"/>
  <c r="R815" i="10"/>
  <c r="BB71" i="10"/>
  <c r="N815" i="10"/>
  <c r="D173" i="10"/>
  <c r="D428" i="10" s="1"/>
  <c r="D612" i="10"/>
  <c r="AM71" i="10"/>
  <c r="BK71" i="10"/>
  <c r="CA71" i="10"/>
  <c r="E141" i="10"/>
  <c r="D463" i="10" s="1"/>
  <c r="D465" i="10" s="1"/>
  <c r="BV730" i="10"/>
  <c r="I817" i="10"/>
  <c r="H508" i="10"/>
  <c r="F531" i="10"/>
  <c r="U813" i="10"/>
  <c r="U815" i="10" s="1"/>
  <c r="C615" i="10"/>
  <c r="H71" i="10"/>
  <c r="BL71" i="10"/>
  <c r="CE77" i="10"/>
  <c r="D260" i="10"/>
  <c r="D292" i="10" s="1"/>
  <c r="D341" i="10" s="1"/>
  <c r="C481" i="10" s="1"/>
  <c r="BZ730" i="10"/>
  <c r="L817" i="10"/>
  <c r="B438" i="10"/>
  <c r="B444" i="10"/>
  <c r="C468" i="10"/>
  <c r="CE69" i="10"/>
  <c r="BE71" i="10"/>
  <c r="CF77" i="10"/>
  <c r="N817" i="10"/>
  <c r="B465" i="10"/>
  <c r="C438" i="10"/>
  <c r="C463" i="10"/>
  <c r="L612" i="10"/>
  <c r="K816" i="10"/>
  <c r="C434" i="10"/>
  <c r="E138" i="10"/>
  <c r="C414" i="10" s="1"/>
  <c r="D181" i="10"/>
  <c r="D390" i="10"/>
  <c r="B441" i="10" s="1"/>
  <c r="F527" i="10"/>
  <c r="F545" i="10"/>
  <c r="CE64" i="10"/>
  <c r="BG71" i="10"/>
  <c r="CE78" i="10"/>
  <c r="D229" i="10"/>
  <c r="D367" i="10"/>
  <c r="C448" i="10" s="1"/>
  <c r="B439" i="10"/>
  <c r="C445" i="10"/>
  <c r="H500" i="10"/>
  <c r="F523" i="10"/>
  <c r="F536" i="10"/>
  <c r="F539" i="10"/>
  <c r="BX71" i="10"/>
  <c r="CE75" i="10"/>
  <c r="C439" i="10"/>
  <c r="F517" i="10"/>
  <c r="E544" i="10"/>
  <c r="I815" i="10"/>
  <c r="S815" i="10"/>
  <c r="L815" i="10"/>
  <c r="C815" i="10"/>
  <c r="D815" i="10"/>
  <c r="F815" i="10"/>
  <c r="G815" i="10"/>
  <c r="Q815" i="10"/>
  <c r="R816" i="10" l="1"/>
  <c r="I612" i="10"/>
  <c r="C567" i="10"/>
  <c r="C642" i="10"/>
  <c r="BI730" i="10"/>
  <c r="C816" i="10"/>
  <c r="H612" i="10"/>
  <c r="E754" i="10"/>
  <c r="W71" i="10"/>
  <c r="E801" i="10"/>
  <c r="BR71" i="10"/>
  <c r="E748" i="10"/>
  <c r="Q71" i="10"/>
  <c r="E812" i="10"/>
  <c r="CC71" i="10"/>
  <c r="E809" i="10"/>
  <c r="BZ71" i="10"/>
  <c r="E758" i="10"/>
  <c r="AA71" i="10"/>
  <c r="E782" i="10"/>
  <c r="AY71" i="10"/>
  <c r="E745" i="10"/>
  <c r="N71" i="10"/>
  <c r="E763" i="10"/>
  <c r="AF71" i="10"/>
  <c r="E751" i="10"/>
  <c r="T71" i="10"/>
  <c r="C552" i="10"/>
  <c r="C618" i="10"/>
  <c r="C614" i="10"/>
  <c r="C550" i="10"/>
  <c r="E806" i="10"/>
  <c r="BW71" i="10"/>
  <c r="E738" i="10"/>
  <c r="G71" i="10"/>
  <c r="E756" i="10"/>
  <c r="Y71" i="10"/>
  <c r="E784" i="10"/>
  <c r="BA71" i="10"/>
  <c r="E743" i="10"/>
  <c r="L71" i="10"/>
  <c r="E768" i="10"/>
  <c r="AK71" i="10"/>
  <c r="E736" i="10"/>
  <c r="E71" i="10"/>
  <c r="E753" i="10"/>
  <c r="V71" i="10"/>
  <c r="E762" i="10"/>
  <c r="AE71" i="10"/>
  <c r="E765" i="10"/>
  <c r="AH71" i="10"/>
  <c r="G816" i="10"/>
  <c r="F612" i="10"/>
  <c r="C430" i="10"/>
  <c r="L816" i="10"/>
  <c r="C440" i="10"/>
  <c r="Q816" i="10"/>
  <c r="G612" i="10"/>
  <c r="C547" i="10"/>
  <c r="C632" i="10"/>
  <c r="AB71" i="10"/>
  <c r="E774" i="10"/>
  <c r="AQ71" i="10"/>
  <c r="E766" i="10"/>
  <c r="AI71" i="10"/>
  <c r="E741" i="10"/>
  <c r="J71" i="10"/>
  <c r="E791" i="10"/>
  <c r="BH71" i="10"/>
  <c r="E779" i="10"/>
  <c r="AV71" i="10"/>
  <c r="E744" i="10"/>
  <c r="M71" i="10"/>
  <c r="E761" i="10"/>
  <c r="AD71" i="10"/>
  <c r="E773" i="10"/>
  <c r="AP71" i="10"/>
  <c r="E780" i="10"/>
  <c r="AW71" i="10"/>
  <c r="D368" i="10"/>
  <c r="D373" i="10" s="1"/>
  <c r="D391" i="10" s="1"/>
  <c r="D393" i="10" s="1"/>
  <c r="D396" i="10" s="1"/>
  <c r="C557" i="10"/>
  <c r="C637" i="10"/>
  <c r="S816" i="10"/>
  <c r="J612" i="10"/>
  <c r="E755" i="10"/>
  <c r="X71" i="10"/>
  <c r="E776" i="10"/>
  <c r="AS71" i="10"/>
  <c r="E757" i="10"/>
  <c r="Z71" i="10"/>
  <c r="E746" i="10"/>
  <c r="O71" i="10"/>
  <c r="E760" i="10"/>
  <c r="AC71" i="10"/>
  <c r="E772" i="10"/>
  <c r="AO71" i="10"/>
  <c r="E778" i="10"/>
  <c r="AU71" i="10"/>
  <c r="E781" i="10"/>
  <c r="AX71" i="10"/>
  <c r="C673" i="10"/>
  <c r="C501" i="10"/>
  <c r="E775" i="10"/>
  <c r="AR71" i="10"/>
  <c r="E747" i="10"/>
  <c r="P71" i="10"/>
  <c r="E787" i="10"/>
  <c r="BD71" i="10"/>
  <c r="E767" i="10"/>
  <c r="AJ71" i="10"/>
  <c r="E749" i="10"/>
  <c r="R71" i="10"/>
  <c r="E800" i="10"/>
  <c r="BQ71" i="10"/>
  <c r="E771" i="10"/>
  <c r="AN71" i="10"/>
  <c r="E783" i="10"/>
  <c r="AZ71" i="10"/>
  <c r="E786" i="10"/>
  <c r="BC71" i="10"/>
  <c r="E789" i="10"/>
  <c r="BF71" i="10"/>
  <c r="C647" i="10"/>
  <c r="C572" i="10"/>
  <c r="C569" i="10"/>
  <c r="C644" i="10"/>
  <c r="C556" i="10"/>
  <c r="C635" i="10"/>
  <c r="H816" i="10"/>
  <c r="C431" i="10"/>
  <c r="J734" i="10"/>
  <c r="J815" i="10" s="1"/>
  <c r="CE67" i="10"/>
  <c r="C617" i="10"/>
  <c r="C555" i="10"/>
  <c r="E796" i="10"/>
  <c r="BM71" i="10"/>
  <c r="E764" i="10"/>
  <c r="AG71" i="10"/>
  <c r="E798" i="10"/>
  <c r="BO71" i="10"/>
  <c r="E777" i="10"/>
  <c r="AT71" i="10"/>
  <c r="CE48" i="10"/>
  <c r="C62" i="10"/>
  <c r="E811" i="10"/>
  <c r="CB71" i="10"/>
  <c r="E792" i="10"/>
  <c r="BI71" i="10"/>
  <c r="E797" i="10"/>
  <c r="BN71" i="10"/>
  <c r="N816" i="10"/>
  <c r="K612" i="10"/>
  <c r="C465" i="10"/>
  <c r="C645" i="10"/>
  <c r="C570" i="10"/>
  <c r="B445" i="10"/>
  <c r="D242" i="10"/>
  <c r="B448" i="10" s="1"/>
  <c r="D435" i="10"/>
  <c r="D438" i="10"/>
  <c r="B440" i="10"/>
  <c r="C704" i="10"/>
  <c r="C532" i="10"/>
  <c r="E742" i="10"/>
  <c r="K71" i="10"/>
  <c r="E769" i="10"/>
  <c r="AL71" i="10"/>
  <c r="E803" i="10"/>
  <c r="BT71" i="10"/>
  <c r="E804" i="10"/>
  <c r="BU71" i="10"/>
  <c r="E802" i="10"/>
  <c r="BS71" i="10"/>
  <c r="E740" i="10"/>
  <c r="I71" i="10"/>
  <c r="E799" i="10"/>
  <c r="BP71" i="10"/>
  <c r="E750" i="10"/>
  <c r="S71" i="10"/>
  <c r="E752" i="10"/>
  <c r="U71" i="10"/>
  <c r="E737" i="10"/>
  <c r="F71" i="10"/>
  <c r="E735" i="10"/>
  <c r="D71" i="10"/>
  <c r="C669" i="10" l="1"/>
  <c r="C497" i="10"/>
  <c r="G497" i="10" s="1"/>
  <c r="C621" i="10"/>
  <c r="C561" i="10"/>
  <c r="C565" i="10"/>
  <c r="C640" i="10"/>
  <c r="E734" i="10"/>
  <c r="E815" i="10" s="1"/>
  <c r="C71" i="10"/>
  <c r="CE62" i="10"/>
  <c r="C558" i="10"/>
  <c r="C638" i="10"/>
  <c r="C548" i="10"/>
  <c r="C633" i="10"/>
  <c r="C511" i="10"/>
  <c r="G511" i="10" s="1"/>
  <c r="C683" i="10"/>
  <c r="C709" i="10"/>
  <c r="C537" i="10"/>
  <c r="G537" i="10" s="1"/>
  <c r="C534" i="10"/>
  <c r="G534" i="10" s="1"/>
  <c r="C706" i="10"/>
  <c r="C710" i="10"/>
  <c r="C538" i="10"/>
  <c r="G538" i="10" s="1"/>
  <c r="C671" i="10"/>
  <c r="C499" i="10"/>
  <c r="G499" i="10" s="1"/>
  <c r="C674" i="10"/>
  <c r="C502" i="10"/>
  <c r="G502" i="10" s="1"/>
  <c r="C703" i="10"/>
  <c r="C531" i="10"/>
  <c r="G531" i="10" s="1"/>
  <c r="C619" i="10"/>
  <c r="C559" i="10"/>
  <c r="C711" i="10"/>
  <c r="C539" i="10"/>
  <c r="G539" i="10" s="1"/>
  <c r="C628" i="10"/>
  <c r="C545" i="10"/>
  <c r="G545" i="10" s="1"/>
  <c r="C701" i="10"/>
  <c r="C529" i="10"/>
  <c r="G529" i="10" s="1"/>
  <c r="G501" i="10"/>
  <c r="H501" i="10"/>
  <c r="C694" i="10"/>
  <c r="C522" i="10"/>
  <c r="G522" i="10" s="1"/>
  <c r="C689" i="10"/>
  <c r="C517" i="10"/>
  <c r="G517" i="10" s="1"/>
  <c r="D615" i="10"/>
  <c r="C713" i="10"/>
  <c r="C541" i="10"/>
  <c r="C687" i="10"/>
  <c r="C515" i="10"/>
  <c r="C574" i="10"/>
  <c r="C620" i="10"/>
  <c r="C707" i="10"/>
  <c r="C535" i="10"/>
  <c r="G535" i="10" s="1"/>
  <c r="C553" i="10"/>
  <c r="C636" i="10"/>
  <c r="C693" i="10"/>
  <c r="C521" i="10"/>
  <c r="C670" i="10"/>
  <c r="C498" i="10"/>
  <c r="G498" i="10" s="1"/>
  <c r="C690" i="10"/>
  <c r="C518" i="10"/>
  <c r="C625" i="10"/>
  <c r="C544" i="10"/>
  <c r="C682" i="10"/>
  <c r="C510" i="10"/>
  <c r="G510" i="10" s="1"/>
  <c r="C708" i="10"/>
  <c r="C536" i="10"/>
  <c r="G536" i="10" s="1"/>
  <c r="J816" i="10"/>
  <c r="C433" i="10"/>
  <c r="C705" i="10"/>
  <c r="C533" i="10"/>
  <c r="G533" i="10" s="1"/>
  <c r="C508" i="10"/>
  <c r="G508" i="10" s="1"/>
  <c r="C680" i="10"/>
  <c r="C679" i="10"/>
  <c r="C507" i="10"/>
  <c r="G507" i="10" s="1"/>
  <c r="C504" i="10"/>
  <c r="G504" i="10" s="1"/>
  <c r="C676" i="10"/>
  <c r="C627" i="10"/>
  <c r="C560" i="10"/>
  <c r="C695" i="10"/>
  <c r="C523" i="10"/>
  <c r="G523" i="10" s="1"/>
  <c r="C675" i="10"/>
  <c r="C503" i="10"/>
  <c r="G503" i="10" s="1"/>
  <c r="C699" i="10"/>
  <c r="C527" i="10"/>
  <c r="G527" i="10" s="1"/>
  <c r="C702" i="10"/>
  <c r="C530" i="10"/>
  <c r="G530" i="10" s="1"/>
  <c r="C500" i="10"/>
  <c r="G500" i="10" s="1"/>
  <c r="C672" i="10"/>
  <c r="C685" i="10"/>
  <c r="C513" i="10"/>
  <c r="G513" i="10" s="1"/>
  <c r="C692" i="10"/>
  <c r="C520" i="10"/>
  <c r="G520" i="10" s="1"/>
  <c r="C563" i="10"/>
  <c r="C626" i="10"/>
  <c r="C630" i="10"/>
  <c r="C546" i="10"/>
  <c r="C686" i="10"/>
  <c r="C514" i="10"/>
  <c r="C634" i="10"/>
  <c r="C554" i="10"/>
  <c r="C549" i="10"/>
  <c r="C624" i="10"/>
  <c r="C512" i="10"/>
  <c r="G512" i="10" s="1"/>
  <c r="C684" i="10"/>
  <c r="G532" i="10"/>
  <c r="H532" i="10"/>
  <c r="C573" i="10"/>
  <c r="C622" i="10"/>
  <c r="C623" i="10"/>
  <c r="C562" i="10"/>
  <c r="C691" i="10"/>
  <c r="C519" i="10"/>
  <c r="G519" i="10" s="1"/>
  <c r="C542" i="10"/>
  <c r="C631" i="10"/>
  <c r="G550" i="10"/>
  <c r="H550" i="10" s="1"/>
  <c r="C564" i="10"/>
  <c r="C639" i="10"/>
  <c r="C616" i="10"/>
  <c r="C543" i="10"/>
  <c r="C566" i="10"/>
  <c r="C641" i="10"/>
  <c r="C526" i="10"/>
  <c r="G526" i="10" s="1"/>
  <c r="C698" i="10"/>
  <c r="C629" i="10"/>
  <c r="C551" i="10"/>
  <c r="C681" i="10"/>
  <c r="C509" i="10"/>
  <c r="G509" i="10" s="1"/>
  <c r="C712" i="10"/>
  <c r="C540" i="10"/>
  <c r="G540" i="10" s="1"/>
  <c r="C678" i="10"/>
  <c r="C506" i="10"/>
  <c r="G506" i="10" s="1"/>
  <c r="C700" i="10"/>
  <c r="C528" i="10"/>
  <c r="G528" i="10" s="1"/>
  <c r="C696" i="10"/>
  <c r="C524" i="10"/>
  <c r="G524" i="10" s="1"/>
  <c r="C677" i="10"/>
  <c r="C505" i="10"/>
  <c r="G505" i="10" s="1"/>
  <c r="C568" i="10"/>
  <c r="C643" i="10"/>
  <c r="C697" i="10"/>
  <c r="C525" i="10"/>
  <c r="G525" i="10" s="1"/>
  <c r="C571" i="10"/>
  <c r="C646" i="10"/>
  <c r="C688" i="10"/>
  <c r="C516" i="10"/>
  <c r="G516" i="10" s="1"/>
  <c r="C496" i="10" l="1"/>
  <c r="G496" i="10" s="1"/>
  <c r="C668" i="10"/>
  <c r="H518" i="10"/>
  <c r="G518" i="10"/>
  <c r="D712" i="10"/>
  <c r="D704" i="10"/>
  <c r="D696" i="10"/>
  <c r="D709" i="10"/>
  <c r="D701" i="10"/>
  <c r="D693" i="10"/>
  <c r="D706" i="10"/>
  <c r="D698" i="10"/>
  <c r="D690" i="10"/>
  <c r="D711" i="10"/>
  <c r="D708" i="10"/>
  <c r="D700" i="10"/>
  <c r="D692" i="10"/>
  <c r="D713" i="10"/>
  <c r="D705" i="10"/>
  <c r="D697" i="10"/>
  <c r="D710" i="10"/>
  <c r="D702" i="10"/>
  <c r="D694" i="10"/>
  <c r="D716" i="10"/>
  <c r="D707" i="10"/>
  <c r="D699" i="10"/>
  <c r="D691" i="10"/>
  <c r="D686" i="10"/>
  <c r="D678" i="10"/>
  <c r="D670" i="10"/>
  <c r="D647" i="10"/>
  <c r="D646" i="10"/>
  <c r="D645" i="10"/>
  <c r="D629" i="10"/>
  <c r="D626" i="10"/>
  <c r="D621" i="10"/>
  <c r="D617" i="10"/>
  <c r="D695" i="10"/>
  <c r="D683" i="10"/>
  <c r="D675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4" i="10"/>
  <c r="E612" i="10" s="1"/>
  <c r="D682" i="10"/>
  <c r="D674" i="10"/>
  <c r="D623" i="10"/>
  <c r="D619" i="10"/>
  <c r="D687" i="10"/>
  <c r="D679" i="10"/>
  <c r="D671" i="10"/>
  <c r="D625" i="10"/>
  <c r="D703" i="10"/>
  <c r="D689" i="10"/>
  <c r="D684" i="10"/>
  <c r="D676" i="10"/>
  <c r="D668" i="10"/>
  <c r="D628" i="10"/>
  <c r="D622" i="10"/>
  <c r="D618" i="10"/>
  <c r="D616" i="10"/>
  <c r="D685" i="10"/>
  <c r="D681" i="10"/>
  <c r="D677" i="10"/>
  <c r="D673" i="10"/>
  <c r="D669" i="10"/>
  <c r="D688" i="10"/>
  <c r="D680" i="10"/>
  <c r="D627" i="10"/>
  <c r="D620" i="10"/>
  <c r="D672" i="10"/>
  <c r="C648" i="10"/>
  <c r="M716" i="10" s="1"/>
  <c r="Y816" i="10" s="1"/>
  <c r="G544" i="10"/>
  <c r="H544" i="10" s="1"/>
  <c r="G514" i="10"/>
  <c r="H514" i="10"/>
  <c r="C715" i="10"/>
  <c r="H546" i="10"/>
  <c r="G546" i="10"/>
  <c r="H521" i="10"/>
  <c r="G521" i="10"/>
  <c r="H515" i="10"/>
  <c r="G515" i="10"/>
  <c r="E816" i="10"/>
  <c r="C428" i="10"/>
  <c r="C441" i="10" s="1"/>
  <c r="CE71" i="10"/>
  <c r="C716" i="10" s="1"/>
  <c r="D715" i="10" l="1"/>
  <c r="E623" i="10"/>
  <c r="E709" i="10" l="1"/>
  <c r="E701" i="10"/>
  <c r="E693" i="10"/>
  <c r="E706" i="10"/>
  <c r="E698" i="10"/>
  <c r="E690" i="10"/>
  <c r="E711" i="10"/>
  <c r="E703" i="10"/>
  <c r="E695" i="10"/>
  <c r="E713" i="10"/>
  <c r="E705" i="10"/>
  <c r="E697" i="10"/>
  <c r="E710" i="10"/>
  <c r="E702" i="10"/>
  <c r="E694" i="10"/>
  <c r="E716" i="10"/>
  <c r="E707" i="10"/>
  <c r="E699" i="10"/>
  <c r="E691" i="10"/>
  <c r="E712" i="10"/>
  <c r="E704" i="10"/>
  <c r="E696" i="10"/>
  <c r="E688" i="10"/>
  <c r="E683" i="10"/>
  <c r="E675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4" i="10"/>
  <c r="E680" i="10"/>
  <c r="E672" i="10"/>
  <c r="E700" i="10"/>
  <c r="E687" i="10"/>
  <c r="E679" i="10"/>
  <c r="E671" i="10"/>
  <c r="E625" i="10"/>
  <c r="E692" i="10"/>
  <c r="E689" i="10"/>
  <c r="E684" i="10"/>
  <c r="E676" i="10"/>
  <c r="E668" i="10"/>
  <c r="E628" i="10"/>
  <c r="E681" i="10"/>
  <c r="E673" i="10"/>
  <c r="E685" i="10"/>
  <c r="E645" i="10"/>
  <c r="E629" i="10"/>
  <c r="E677" i="10"/>
  <c r="E669" i="10"/>
  <c r="E647" i="10"/>
  <c r="E708" i="10"/>
  <c r="E686" i="10"/>
  <c r="E627" i="10"/>
  <c r="E682" i="10"/>
  <c r="E678" i="10"/>
  <c r="E646" i="10"/>
  <c r="E674" i="10"/>
  <c r="E670" i="10"/>
  <c r="E626" i="10"/>
  <c r="E715" i="10" l="1"/>
  <c r="F624" i="10"/>
  <c r="F706" i="10" l="1"/>
  <c r="F698" i="10"/>
  <c r="F711" i="10"/>
  <c r="F703" i="10"/>
  <c r="F695" i="10"/>
  <c r="F708" i="10"/>
  <c r="F700" i="10"/>
  <c r="F692" i="10"/>
  <c r="F713" i="10"/>
  <c r="F710" i="10"/>
  <c r="F702" i="10"/>
  <c r="F694" i="10"/>
  <c r="F716" i="10"/>
  <c r="F707" i="10"/>
  <c r="F699" i="10"/>
  <c r="F691" i="10"/>
  <c r="F712" i="10"/>
  <c r="F704" i="10"/>
  <c r="F696" i="10"/>
  <c r="F688" i="10"/>
  <c r="F709" i="10"/>
  <c r="F701" i="10"/>
  <c r="F693" i="10"/>
  <c r="F690" i="10"/>
  <c r="F680" i="10"/>
  <c r="F672" i="10"/>
  <c r="F685" i="10"/>
  <c r="F677" i="10"/>
  <c r="F669" i="10"/>
  <c r="F627" i="10"/>
  <c r="F689" i="10"/>
  <c r="F684" i="10"/>
  <c r="F676" i="10"/>
  <c r="F668" i="10"/>
  <c r="F628" i="10"/>
  <c r="F681" i="10"/>
  <c r="F673" i="10"/>
  <c r="F697" i="10"/>
  <c r="F686" i="10"/>
  <c r="F678" i="10"/>
  <c r="F670" i="10"/>
  <c r="F647" i="10"/>
  <c r="F646" i="10"/>
  <c r="F645" i="10"/>
  <c r="F629" i="10"/>
  <c r="F626" i="10"/>
  <c r="F640" i="10"/>
  <c r="F632" i="10"/>
  <c r="F687" i="10"/>
  <c r="F683" i="10"/>
  <c r="F637" i="10"/>
  <c r="F625" i="10"/>
  <c r="F679" i="10"/>
  <c r="F675" i="10"/>
  <c r="F642" i="10"/>
  <c r="F634" i="10"/>
  <c r="F671" i="10"/>
  <c r="F639" i="10"/>
  <c r="F631" i="10"/>
  <c r="F644" i="10"/>
  <c r="F636" i="10"/>
  <c r="F705" i="10"/>
  <c r="F682" i="10"/>
  <c r="F641" i="10"/>
  <c r="F633" i="10"/>
  <c r="F674" i="10"/>
  <c r="F638" i="10"/>
  <c r="F630" i="10"/>
  <c r="F643" i="10"/>
  <c r="F635" i="10"/>
  <c r="F715" i="10" l="1"/>
  <c r="G625" i="10"/>
  <c r="G711" i="10" l="1"/>
  <c r="G703" i="10"/>
  <c r="G695" i="10"/>
  <c r="G708" i="10"/>
  <c r="G700" i="10"/>
  <c r="G692" i="10"/>
  <c r="G713" i="10"/>
  <c r="G705" i="10"/>
  <c r="G697" i="10"/>
  <c r="G689" i="10"/>
  <c r="G716" i="10"/>
  <c r="G707" i="10"/>
  <c r="G699" i="10"/>
  <c r="G691" i="10"/>
  <c r="G712" i="10"/>
  <c r="G704" i="10"/>
  <c r="G696" i="10"/>
  <c r="G709" i="10"/>
  <c r="G701" i="10"/>
  <c r="G693" i="10"/>
  <c r="G706" i="10"/>
  <c r="G698" i="10"/>
  <c r="G690" i="10"/>
  <c r="G685" i="10"/>
  <c r="G677" i="10"/>
  <c r="G669" i="10"/>
  <c r="G627" i="10"/>
  <c r="G682" i="10"/>
  <c r="G674" i="10"/>
  <c r="G694" i="10"/>
  <c r="G710" i="10"/>
  <c r="G681" i="10"/>
  <c r="G673" i="10"/>
  <c r="G686" i="10"/>
  <c r="G678" i="10"/>
  <c r="G670" i="10"/>
  <c r="G647" i="10"/>
  <c r="G646" i="10"/>
  <c r="G645" i="10"/>
  <c r="G629" i="10"/>
  <c r="G626" i="10"/>
  <c r="G683" i="10"/>
  <c r="G675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687" i="10"/>
  <c r="G679" i="10"/>
  <c r="G671" i="10"/>
  <c r="G628" i="10"/>
  <c r="G688" i="10"/>
  <c r="G684" i="10"/>
  <c r="G680" i="10"/>
  <c r="G702" i="10"/>
  <c r="G676" i="10"/>
  <c r="G672" i="10"/>
  <c r="G668" i="10"/>
  <c r="H628" i="10" l="1"/>
  <c r="G715" i="10"/>
  <c r="H708" i="10" l="1"/>
  <c r="H700" i="10"/>
  <c r="H692" i="10"/>
  <c r="H713" i="10"/>
  <c r="H705" i="10"/>
  <c r="H697" i="10"/>
  <c r="H689" i="10"/>
  <c r="H710" i="10"/>
  <c r="H702" i="10"/>
  <c r="H694" i="10"/>
  <c r="H716" i="10"/>
  <c r="H712" i="10"/>
  <c r="H704" i="10"/>
  <c r="H696" i="10"/>
  <c r="H709" i="10"/>
  <c r="H701" i="10"/>
  <c r="H693" i="10"/>
  <c r="H706" i="10"/>
  <c r="H698" i="10"/>
  <c r="H690" i="10"/>
  <c r="H711" i="10"/>
  <c r="H703" i="10"/>
  <c r="H695" i="10"/>
  <c r="H707" i="10"/>
  <c r="H682" i="10"/>
  <c r="H674" i="10"/>
  <c r="H688" i="10"/>
  <c r="H687" i="10"/>
  <c r="H679" i="10"/>
  <c r="H671" i="10"/>
  <c r="H686" i="10"/>
  <c r="H678" i="10"/>
  <c r="H670" i="10"/>
  <c r="H647" i="10"/>
  <c r="H646" i="10"/>
  <c r="H645" i="10"/>
  <c r="H629" i="10"/>
  <c r="H683" i="10"/>
  <c r="H675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691" i="10"/>
  <c r="H680" i="10"/>
  <c r="H672" i="10"/>
  <c r="H685" i="10"/>
  <c r="H681" i="10"/>
  <c r="H677" i="10"/>
  <c r="H673" i="10"/>
  <c r="H669" i="10"/>
  <c r="H684" i="10"/>
  <c r="H676" i="10"/>
  <c r="H668" i="10"/>
  <c r="H699" i="10"/>
  <c r="H715" i="10" l="1"/>
  <c r="I629" i="10"/>
  <c r="I713" i="10" l="1"/>
  <c r="I705" i="10"/>
  <c r="I697" i="10"/>
  <c r="I710" i="10"/>
  <c r="I702" i="10"/>
  <c r="I694" i="10"/>
  <c r="I716" i="10"/>
  <c r="I707" i="10"/>
  <c r="I699" i="10"/>
  <c r="I691" i="10"/>
  <c r="I712" i="10"/>
  <c r="I709" i="10"/>
  <c r="I701" i="10"/>
  <c r="I693" i="10"/>
  <c r="I706" i="10"/>
  <c r="I698" i="10"/>
  <c r="I690" i="10"/>
  <c r="I711" i="10"/>
  <c r="I703" i="10"/>
  <c r="I695" i="10"/>
  <c r="I708" i="10"/>
  <c r="I700" i="10"/>
  <c r="I692" i="10"/>
  <c r="I688" i="10"/>
  <c r="I687" i="10"/>
  <c r="I679" i="10"/>
  <c r="I671" i="10"/>
  <c r="I684" i="10"/>
  <c r="I676" i="10"/>
  <c r="I668" i="10"/>
  <c r="I704" i="10"/>
  <c r="I683" i="10"/>
  <c r="I67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80" i="10"/>
  <c r="I672" i="10"/>
  <c r="I685" i="10"/>
  <c r="I677" i="10"/>
  <c r="I669" i="10"/>
  <c r="I696" i="10"/>
  <c r="I681" i="10"/>
  <c r="I645" i="10"/>
  <c r="I673" i="10"/>
  <c r="I647" i="10"/>
  <c r="I689" i="10"/>
  <c r="I686" i="10"/>
  <c r="I682" i="10"/>
  <c r="I678" i="10"/>
  <c r="I674" i="10"/>
  <c r="I646" i="10"/>
  <c r="I670" i="10"/>
  <c r="I715" i="10" l="1"/>
  <c r="J630" i="10"/>
  <c r="J710" i="10" l="1"/>
  <c r="J702" i="10"/>
  <c r="J694" i="10"/>
  <c r="J716" i="10"/>
  <c r="J707" i="10"/>
  <c r="J699" i="10"/>
  <c r="J691" i="10"/>
  <c r="J712" i="10"/>
  <c r="J704" i="10"/>
  <c r="J696" i="10"/>
  <c r="J688" i="10"/>
  <c r="J706" i="10"/>
  <c r="J698" i="10"/>
  <c r="J690" i="10"/>
  <c r="J711" i="10"/>
  <c r="J703" i="10"/>
  <c r="J695" i="10"/>
  <c r="J708" i="10"/>
  <c r="J700" i="10"/>
  <c r="J692" i="10"/>
  <c r="J713" i="10"/>
  <c r="J705" i="10"/>
  <c r="J697" i="10"/>
  <c r="J689" i="10"/>
  <c r="J701" i="10"/>
  <c r="J684" i="10"/>
  <c r="J676" i="10"/>
  <c r="J668" i="10"/>
  <c r="J681" i="10"/>
  <c r="J673" i="10"/>
  <c r="J680" i="10"/>
  <c r="J672" i="10"/>
  <c r="J709" i="10"/>
  <c r="J685" i="10"/>
  <c r="J677" i="10"/>
  <c r="J669" i="10"/>
  <c r="J682" i="10"/>
  <c r="J674" i="10"/>
  <c r="J683" i="10"/>
  <c r="J679" i="10"/>
  <c r="J637" i="10"/>
  <c r="J693" i="10"/>
  <c r="J675" i="10"/>
  <c r="J671" i="10"/>
  <c r="J647" i="10"/>
  <c r="J642" i="10"/>
  <c r="J634" i="10"/>
  <c r="J639" i="10"/>
  <c r="J631" i="10"/>
  <c r="J686" i="10"/>
  <c r="J644" i="10"/>
  <c r="J636" i="10"/>
  <c r="J678" i="10"/>
  <c r="J646" i="10"/>
  <c r="J641" i="10"/>
  <c r="J633" i="10"/>
  <c r="J670" i="10"/>
  <c r="J638" i="10"/>
  <c r="J643" i="10"/>
  <c r="J635" i="10"/>
  <c r="J687" i="10"/>
  <c r="J645" i="10"/>
  <c r="J640" i="10"/>
  <c r="J632" i="10"/>
  <c r="L647" i="10" l="1"/>
  <c r="K644" i="10"/>
  <c r="J715" i="10"/>
  <c r="K716" i="10" l="1"/>
  <c r="K707" i="10"/>
  <c r="K699" i="10"/>
  <c r="K691" i="10"/>
  <c r="K712" i="10"/>
  <c r="K704" i="10"/>
  <c r="K696" i="10"/>
  <c r="K688" i="10"/>
  <c r="K709" i="10"/>
  <c r="K701" i="10"/>
  <c r="K693" i="10"/>
  <c r="K711" i="10"/>
  <c r="K703" i="10"/>
  <c r="K695" i="10"/>
  <c r="K708" i="10"/>
  <c r="K700" i="10"/>
  <c r="K692" i="10"/>
  <c r="K713" i="10"/>
  <c r="K705" i="10"/>
  <c r="K697" i="10"/>
  <c r="K689" i="10"/>
  <c r="K710" i="10"/>
  <c r="K702" i="10"/>
  <c r="K694" i="10"/>
  <c r="K681" i="10"/>
  <c r="K673" i="10"/>
  <c r="K706" i="10"/>
  <c r="K686" i="10"/>
  <c r="K678" i="10"/>
  <c r="K670" i="10"/>
  <c r="K698" i="10"/>
  <c r="K685" i="10"/>
  <c r="K677" i="10"/>
  <c r="K669" i="10"/>
  <c r="K682" i="10"/>
  <c r="K674" i="10"/>
  <c r="K687" i="10"/>
  <c r="K679" i="10"/>
  <c r="K671" i="10"/>
  <c r="K675" i="10"/>
  <c r="K690" i="10"/>
  <c r="K684" i="10"/>
  <c r="K680" i="10"/>
  <c r="K676" i="10"/>
  <c r="K672" i="10"/>
  <c r="K668" i="10"/>
  <c r="K683" i="10"/>
  <c r="L712" i="10"/>
  <c r="M712" i="10" s="1"/>
  <c r="Y778" i="10" s="1"/>
  <c r="L704" i="10"/>
  <c r="M704" i="10" s="1"/>
  <c r="Y770" i="10" s="1"/>
  <c r="L696" i="10"/>
  <c r="L709" i="10"/>
  <c r="M709" i="10" s="1"/>
  <c r="Y775" i="10" s="1"/>
  <c r="L701" i="10"/>
  <c r="M701" i="10" s="1"/>
  <c r="Y767" i="10" s="1"/>
  <c r="L693" i="10"/>
  <c r="M693" i="10" s="1"/>
  <c r="Y759" i="10" s="1"/>
  <c r="L706" i="10"/>
  <c r="M706" i="10" s="1"/>
  <c r="Y772" i="10" s="1"/>
  <c r="L698" i="10"/>
  <c r="M698" i="10" s="1"/>
  <c r="Y764" i="10" s="1"/>
  <c r="L690" i="10"/>
  <c r="M690" i="10" s="1"/>
  <c r="Y756" i="10" s="1"/>
  <c r="L711" i="10"/>
  <c r="M711" i="10" s="1"/>
  <c r="Y777" i="10" s="1"/>
  <c r="L708" i="10"/>
  <c r="L700" i="10"/>
  <c r="L692" i="10"/>
  <c r="M692" i="10" s="1"/>
  <c r="Y758" i="10" s="1"/>
  <c r="L713" i="10"/>
  <c r="M713" i="10" s="1"/>
  <c r="Y779" i="10" s="1"/>
  <c r="L705" i="10"/>
  <c r="M705" i="10" s="1"/>
  <c r="Y771" i="10" s="1"/>
  <c r="L697" i="10"/>
  <c r="M697" i="10" s="1"/>
  <c r="Y763" i="10" s="1"/>
  <c r="L689" i="10"/>
  <c r="M689" i="10" s="1"/>
  <c r="Y755" i="10" s="1"/>
  <c r="L710" i="10"/>
  <c r="M710" i="10" s="1"/>
  <c r="Y776" i="10" s="1"/>
  <c r="L702" i="10"/>
  <c r="L694" i="10"/>
  <c r="L716" i="10"/>
  <c r="L707" i="10"/>
  <c r="M707" i="10" s="1"/>
  <c r="Y773" i="10" s="1"/>
  <c r="L699" i="10"/>
  <c r="M699" i="10" s="1"/>
  <c r="Y765" i="10" s="1"/>
  <c r="L691" i="10"/>
  <c r="M691" i="10" s="1"/>
  <c r="Y757" i="10" s="1"/>
  <c r="L695" i="10"/>
  <c r="M695" i="10" s="1"/>
  <c r="Y761" i="10" s="1"/>
  <c r="L686" i="10"/>
  <c r="M686" i="10" s="1"/>
  <c r="Y752" i="10" s="1"/>
  <c r="L678" i="10"/>
  <c r="L670" i="10"/>
  <c r="M670" i="10" s="1"/>
  <c r="Y736" i="10" s="1"/>
  <c r="L683" i="10"/>
  <c r="M683" i="10" s="1"/>
  <c r="Y749" i="10" s="1"/>
  <c r="L675" i="10"/>
  <c r="L682" i="10"/>
  <c r="M682" i="10" s="1"/>
  <c r="Y748" i="10" s="1"/>
  <c r="L674" i="10"/>
  <c r="M674" i="10" s="1"/>
  <c r="Y740" i="10" s="1"/>
  <c r="L703" i="10"/>
  <c r="M703" i="10" s="1"/>
  <c r="Y769" i="10" s="1"/>
  <c r="L687" i="10"/>
  <c r="M687" i="10" s="1"/>
  <c r="Y753" i="10" s="1"/>
  <c r="L679" i="10"/>
  <c r="M679" i="10" s="1"/>
  <c r="Y745" i="10" s="1"/>
  <c r="L671" i="10"/>
  <c r="M671" i="10" s="1"/>
  <c r="Y737" i="10" s="1"/>
  <c r="L684" i="10"/>
  <c r="M684" i="10" s="1"/>
  <c r="Y750" i="10" s="1"/>
  <c r="L676" i="10"/>
  <c r="M676" i="10" s="1"/>
  <c r="Y742" i="10" s="1"/>
  <c r="L668" i="10"/>
  <c r="L677" i="10"/>
  <c r="M677" i="10" s="1"/>
  <c r="Y743" i="10" s="1"/>
  <c r="L673" i="10"/>
  <c r="M673" i="10" s="1"/>
  <c r="Y739" i="10" s="1"/>
  <c r="L669" i="10"/>
  <c r="M669" i="10" s="1"/>
  <c r="Y735" i="10" s="1"/>
  <c r="L680" i="10"/>
  <c r="M680" i="10" s="1"/>
  <c r="Y746" i="10" s="1"/>
  <c r="L688" i="10"/>
  <c r="L672" i="10"/>
  <c r="M672" i="10" s="1"/>
  <c r="Y738" i="10" s="1"/>
  <c r="L685" i="10"/>
  <c r="L681" i="10"/>
  <c r="M681" i="10" s="1"/>
  <c r="Y747" i="10" s="1"/>
  <c r="L715" i="10" l="1"/>
  <c r="M668" i="10"/>
  <c r="K715" i="10"/>
  <c r="M685" i="10"/>
  <c r="Y751" i="10" s="1"/>
  <c r="M688" i="10"/>
  <c r="Y754" i="10" s="1"/>
  <c r="M694" i="10"/>
  <c r="Y760" i="10" s="1"/>
  <c r="M700" i="10"/>
  <c r="Y766" i="10" s="1"/>
  <c r="M675" i="10"/>
  <c r="Y741" i="10" s="1"/>
  <c r="M678" i="10"/>
  <c r="Y744" i="10" s="1"/>
  <c r="M702" i="10"/>
  <c r="Y768" i="10" s="1"/>
  <c r="M708" i="10"/>
  <c r="Y774" i="10" s="1"/>
  <c r="M696" i="10"/>
  <c r="Y762" i="10" s="1"/>
  <c r="M715" i="10" l="1"/>
  <c r="Y734" i="10"/>
  <c r="Y815" i="10" s="1"/>
  <c r="H79" i="1" l="1"/>
  <c r="H78" i="1" l="1"/>
  <c r="H77" i="1"/>
  <c r="AY59" i="1" l="1"/>
  <c r="C389" i="1" l="1"/>
  <c r="C387" i="1"/>
  <c r="C227" i="1" l="1"/>
  <c r="C183" i="1" l="1"/>
  <c r="F493" i="1" l="1"/>
  <c r="D493" i="1"/>
  <c r="B493" i="1"/>
  <c r="A493" i="1" l="1"/>
  <c r="C115" i="8"/>
  <c r="C444" i="1"/>
  <c r="D367" i="1"/>
  <c r="D221" i="1"/>
  <c r="D5" i="7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I362" i="9" s="1"/>
  <c r="CE61" i="1"/>
  <c r="BK48" i="1" s="1"/>
  <c r="BK62" i="1" s="1"/>
  <c r="G268" i="9" s="1"/>
  <c r="CE65" i="1"/>
  <c r="C431" i="1" s="1"/>
  <c r="CE63" i="1"/>
  <c r="CE66" i="1"/>
  <c r="I368" i="9" s="1"/>
  <c r="CE68" i="1"/>
  <c r="I370" i="9" s="1"/>
  <c r="D75" i="1"/>
  <c r="AR75" i="1"/>
  <c r="I186" i="9" s="1"/>
  <c r="AS75" i="1"/>
  <c r="AT75" i="1"/>
  <c r="AU75" i="1"/>
  <c r="AQ75" i="1"/>
  <c r="H186" i="9" s="1"/>
  <c r="AO75" i="1"/>
  <c r="AN75" i="1"/>
  <c r="AM75" i="1"/>
  <c r="AI75" i="1"/>
  <c r="AH75" i="1"/>
  <c r="F154" i="9" s="1"/>
  <c r="AF75" i="1"/>
  <c r="D154" i="9" s="1"/>
  <c r="AD75" i="1"/>
  <c r="AA75" i="1"/>
  <c r="Z75" i="1"/>
  <c r="X75" i="1"/>
  <c r="W75" i="1"/>
  <c r="V75" i="1"/>
  <c r="T75" i="1"/>
  <c r="F90" i="9" s="1"/>
  <c r="R75" i="1"/>
  <c r="Q75" i="1"/>
  <c r="C90" i="9" s="1"/>
  <c r="P75" i="1"/>
  <c r="O75" i="1"/>
  <c r="N75" i="1"/>
  <c r="G58" i="9" s="1"/>
  <c r="M75" i="1"/>
  <c r="F58" i="9" s="1"/>
  <c r="L75" i="1"/>
  <c r="I75" i="1"/>
  <c r="I26" i="9" s="1"/>
  <c r="H75" i="1"/>
  <c r="H26" i="9" s="1"/>
  <c r="G75" i="1"/>
  <c r="F75" i="1"/>
  <c r="F26" i="9" s="1"/>
  <c r="AV75" i="1"/>
  <c r="AP75" i="1"/>
  <c r="AJ75" i="1"/>
  <c r="AL75" i="1"/>
  <c r="AK75" i="1"/>
  <c r="I154" i="9" s="1"/>
  <c r="AG75" i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C75" i="1"/>
  <c r="C26" i="9" s="1"/>
  <c r="CE80" i="1"/>
  <c r="CE78" i="1"/>
  <c r="CE69" i="1"/>
  <c r="I371" i="9" s="1"/>
  <c r="D361" i="1"/>
  <c r="D368" i="1" s="1"/>
  <c r="C120" i="8" s="1"/>
  <c r="D372" i="1"/>
  <c r="C125" i="8" s="1"/>
  <c r="D260" i="1"/>
  <c r="C16" i="8" s="1"/>
  <c r="D265" i="1"/>
  <c r="D275" i="1"/>
  <c r="B476" i="1" s="1"/>
  <c r="D290" i="1"/>
  <c r="C49" i="8" s="1"/>
  <c r="D314" i="1"/>
  <c r="C68" i="8" s="1"/>
  <c r="D319" i="1"/>
  <c r="C74" i="8" s="1"/>
  <c r="D328" i="1"/>
  <c r="C84" i="8" s="1"/>
  <c r="D329" i="1"/>
  <c r="C85" i="8" s="1"/>
  <c r="D229" i="1"/>
  <c r="D13" i="7" s="1"/>
  <c r="D236" i="1"/>
  <c r="D240" i="1"/>
  <c r="B447" i="1" s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32" i="6" s="1"/>
  <c r="E196" i="1"/>
  <c r="C469" i="1" s="1"/>
  <c r="E197" i="1"/>
  <c r="F9" i="6" s="1"/>
  <c r="E198" i="1"/>
  <c r="E199" i="1"/>
  <c r="C472" i="1" s="1"/>
  <c r="E200" i="1"/>
  <c r="F12" i="6" s="1"/>
  <c r="E201" i="1"/>
  <c r="F13" i="6" s="1"/>
  <c r="E202" i="1"/>
  <c r="C474" i="1" s="1"/>
  <c r="E203" i="1"/>
  <c r="C475" i="1" s="1"/>
  <c r="D204" i="1"/>
  <c r="E16" i="6" s="1"/>
  <c r="B204" i="1"/>
  <c r="C16" i="6" s="1"/>
  <c r="D190" i="1"/>
  <c r="D437" i="1" s="1"/>
  <c r="D186" i="1"/>
  <c r="D436" i="1" s="1"/>
  <c r="D181" i="1"/>
  <c r="D177" i="1"/>
  <c r="C20" i="5" s="1"/>
  <c r="E154" i="1"/>
  <c r="F28" i="4" s="1"/>
  <c r="E153" i="1"/>
  <c r="E28" i="4" s="1"/>
  <c r="E152" i="1"/>
  <c r="D28" i="4" s="1"/>
  <c r="E151" i="1"/>
  <c r="C28" i="4" s="1"/>
  <c r="E150" i="1"/>
  <c r="E148" i="1"/>
  <c r="E147" i="1"/>
  <c r="E146" i="1"/>
  <c r="D19" i="4" s="1"/>
  <c r="E145" i="1"/>
  <c r="C19" i="4" s="1"/>
  <c r="E144" i="1"/>
  <c r="C417" i="1" s="1"/>
  <c r="E141" i="1"/>
  <c r="E10" i="4" s="1"/>
  <c r="E140" i="1"/>
  <c r="D10" i="4" s="1"/>
  <c r="E139" i="1"/>
  <c r="C415" i="1" s="1"/>
  <c r="E127" i="1"/>
  <c r="G34" i="3" s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I377" i="9"/>
  <c r="C464" i="1"/>
  <c r="H58" i="9"/>
  <c r="D366" i="9"/>
  <c r="CE64" i="1"/>
  <c r="I366" i="9" s="1"/>
  <c r="D368" i="9"/>
  <c r="C276" i="9"/>
  <c r="CE70" i="1"/>
  <c r="CE76" i="1"/>
  <c r="D612" i="1" s="1"/>
  <c r="CE77" i="1"/>
  <c r="G612" i="1" s="1"/>
  <c r="I29" i="9"/>
  <c r="C95" i="9"/>
  <c r="CE79" i="1"/>
  <c r="J612" i="1" s="1"/>
  <c r="E142" i="1"/>
  <c r="G9" i="4"/>
  <c r="F9" i="4"/>
  <c r="E138" i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M48" i="1"/>
  <c r="M62" i="1" s="1"/>
  <c r="CD71" i="1"/>
  <c r="E373" i="9" s="1"/>
  <c r="BG48" i="1"/>
  <c r="BG62" i="1" s="1"/>
  <c r="C615" i="1"/>
  <c r="E372" i="9"/>
  <c r="BY48" i="1"/>
  <c r="BY62" i="1" s="1"/>
  <c r="BD48" i="1"/>
  <c r="BD62" i="1" s="1"/>
  <c r="F8" i="6" l="1"/>
  <c r="C429" i="1"/>
  <c r="J48" i="1"/>
  <c r="J62" i="1" s="1"/>
  <c r="C44" i="9" s="1"/>
  <c r="BE48" i="1"/>
  <c r="BE62" i="1" s="1"/>
  <c r="AC48" i="1"/>
  <c r="AC62" i="1" s="1"/>
  <c r="H108" i="9" s="1"/>
  <c r="AV48" i="1"/>
  <c r="AV62" i="1" s="1"/>
  <c r="F204" i="9" s="1"/>
  <c r="E48" i="1"/>
  <c r="E62" i="1" s="1"/>
  <c r="E12" i="9" s="1"/>
  <c r="I363" i="9"/>
  <c r="Z48" i="1"/>
  <c r="Z62" i="1" s="1"/>
  <c r="E108" i="9" s="1"/>
  <c r="BL48" i="1"/>
  <c r="BL62" i="1" s="1"/>
  <c r="CB48" i="1"/>
  <c r="CB62" i="1" s="1"/>
  <c r="C364" i="9" s="1"/>
  <c r="CC48" i="1"/>
  <c r="CC62" i="1" s="1"/>
  <c r="AP48" i="1"/>
  <c r="AP62" i="1" s="1"/>
  <c r="G172" i="9" s="1"/>
  <c r="BT48" i="1"/>
  <c r="BT62" i="1" s="1"/>
  <c r="AG48" i="1"/>
  <c r="AG62" i="1" s="1"/>
  <c r="E140" i="9" s="1"/>
  <c r="O48" i="1"/>
  <c r="O62" i="1" s="1"/>
  <c r="P48" i="1"/>
  <c r="P62" i="1" s="1"/>
  <c r="C434" i="1"/>
  <c r="G19" i="4"/>
  <c r="F11" i="6"/>
  <c r="F19" i="4"/>
  <c r="D463" i="1"/>
  <c r="B445" i="1"/>
  <c r="C432" i="1"/>
  <c r="C440" i="1"/>
  <c r="AS48" i="1"/>
  <c r="AS62" i="1" s="1"/>
  <c r="C204" i="9" s="1"/>
  <c r="B440" i="1"/>
  <c r="D433" i="1"/>
  <c r="F15" i="6"/>
  <c r="C34" i="5"/>
  <c r="C10" i="4"/>
  <c r="AJ48" i="1"/>
  <c r="AJ62" i="1" s="1"/>
  <c r="BF48" i="1"/>
  <c r="BF62" i="1" s="1"/>
  <c r="I236" i="9" s="1"/>
  <c r="CA48" i="1"/>
  <c r="CA62" i="1" s="1"/>
  <c r="BO48" i="1"/>
  <c r="BO62" i="1" s="1"/>
  <c r="D300" i="9" s="1"/>
  <c r="C427" i="1"/>
  <c r="D48" i="1"/>
  <c r="D62" i="1" s="1"/>
  <c r="D12" i="9" s="1"/>
  <c r="T48" i="1"/>
  <c r="T62" i="1" s="1"/>
  <c r="W48" i="1"/>
  <c r="W62" i="1" s="1"/>
  <c r="I90" i="9"/>
  <c r="I365" i="9"/>
  <c r="CF77" i="1"/>
  <c r="AD48" i="1"/>
  <c r="AD62" i="1" s="1"/>
  <c r="AX48" i="1"/>
  <c r="AX62" i="1" s="1"/>
  <c r="BN48" i="1"/>
  <c r="BN62" i="1" s="1"/>
  <c r="BV48" i="1"/>
  <c r="BV62" i="1" s="1"/>
  <c r="D332" i="9" s="1"/>
  <c r="C48" i="1"/>
  <c r="AI48" i="1"/>
  <c r="AI62" i="1" s="1"/>
  <c r="BS48" i="1"/>
  <c r="BS62" i="1" s="1"/>
  <c r="I381" i="9"/>
  <c r="R48" i="1"/>
  <c r="R62" i="1" s="1"/>
  <c r="D76" i="9" s="1"/>
  <c r="AL48" i="1"/>
  <c r="AL62" i="1" s="1"/>
  <c r="AZ48" i="1"/>
  <c r="AZ62" i="1" s="1"/>
  <c r="BP48" i="1"/>
  <c r="BP62" i="1" s="1"/>
  <c r="S48" i="1"/>
  <c r="S62" i="1" s="1"/>
  <c r="AO48" i="1"/>
  <c r="AO62" i="1" s="1"/>
  <c r="U48" i="1"/>
  <c r="U62" i="1" s="1"/>
  <c r="G76" i="9" s="1"/>
  <c r="BQ48" i="1"/>
  <c r="BQ62" i="1" s="1"/>
  <c r="BZ48" i="1"/>
  <c r="BZ62" i="1" s="1"/>
  <c r="C218" i="9"/>
  <c r="H48" i="1"/>
  <c r="H62" i="1" s="1"/>
  <c r="X48" i="1"/>
  <c r="X62" i="1" s="1"/>
  <c r="C421" i="1"/>
  <c r="C470" i="1"/>
  <c r="N48" i="1"/>
  <c r="N62" i="1" s="1"/>
  <c r="K48" i="1"/>
  <c r="K62" i="1" s="1"/>
  <c r="I48" i="1"/>
  <c r="I62" i="1" s="1"/>
  <c r="I12" i="9" s="1"/>
  <c r="BM48" i="1"/>
  <c r="BM62" i="1" s="1"/>
  <c r="BA48" i="1"/>
  <c r="BA62" i="1" s="1"/>
  <c r="D236" i="9" s="1"/>
  <c r="BC48" i="1"/>
  <c r="BC62" i="1" s="1"/>
  <c r="G48" i="1"/>
  <c r="G62" i="1" s="1"/>
  <c r="G12" i="9" s="1"/>
  <c r="AF48" i="1"/>
  <c r="AF62" i="1" s="1"/>
  <c r="AR48" i="1"/>
  <c r="AR62" i="1" s="1"/>
  <c r="BH48" i="1"/>
  <c r="BH62" i="1" s="1"/>
  <c r="D268" i="9" s="1"/>
  <c r="AQ48" i="1"/>
  <c r="AQ62" i="1" s="1"/>
  <c r="Q48" i="1"/>
  <c r="Q62" i="1" s="1"/>
  <c r="C76" i="9" s="1"/>
  <c r="BI48" i="1"/>
  <c r="BI62" i="1" s="1"/>
  <c r="F48" i="1"/>
  <c r="F62" i="1" s="1"/>
  <c r="F12" i="9" s="1"/>
  <c r="V48" i="1"/>
  <c r="V62" i="1" s="1"/>
  <c r="AH48" i="1"/>
  <c r="AH62" i="1" s="1"/>
  <c r="AN48" i="1"/>
  <c r="AN62" i="1" s="1"/>
  <c r="AT48" i="1"/>
  <c r="AT62" i="1" s="1"/>
  <c r="BB48" i="1"/>
  <c r="BB62" i="1" s="1"/>
  <c r="BJ48" i="1"/>
  <c r="BJ62" i="1" s="1"/>
  <c r="F268" i="9" s="1"/>
  <c r="BR48" i="1"/>
  <c r="BR62" i="1" s="1"/>
  <c r="BX48" i="1"/>
  <c r="BX62" i="1" s="1"/>
  <c r="F332" i="9" s="1"/>
  <c r="AA48" i="1"/>
  <c r="AA62" i="1" s="1"/>
  <c r="F108" i="9" s="1"/>
  <c r="AY48" i="1"/>
  <c r="AY62" i="1" s="1"/>
  <c r="BW48" i="1"/>
  <c r="BW62" i="1" s="1"/>
  <c r="Y48" i="1"/>
  <c r="Y62" i="1" s="1"/>
  <c r="AW48" i="1"/>
  <c r="AW62" i="1" s="1"/>
  <c r="BU48" i="1"/>
  <c r="BU62" i="1" s="1"/>
  <c r="AK48" i="1"/>
  <c r="AK62" i="1" s="1"/>
  <c r="AM48" i="1"/>
  <c r="AM62" i="1" s="1"/>
  <c r="D172" i="9" s="1"/>
  <c r="AE48" i="1"/>
  <c r="AE62" i="1" s="1"/>
  <c r="AU48" i="1"/>
  <c r="AU62" i="1" s="1"/>
  <c r="L48" i="1"/>
  <c r="L62" i="1" s="1"/>
  <c r="AB48" i="1"/>
  <c r="AB62" i="1" s="1"/>
  <c r="G28" i="4"/>
  <c r="H236" i="9"/>
  <c r="I382" i="9"/>
  <c r="I612" i="1"/>
  <c r="F122" i="9"/>
  <c r="C268" i="9"/>
  <c r="C14" i="5"/>
  <c r="D428" i="1"/>
  <c r="I380" i="9"/>
  <c r="D277" i="1"/>
  <c r="C35" i="8" s="1"/>
  <c r="C33" i="8"/>
  <c r="E218" i="9"/>
  <c r="H612" i="1"/>
  <c r="B444" i="1"/>
  <c r="CF76" i="1"/>
  <c r="AB52" i="1" s="1"/>
  <c r="AB67" i="1" s="1"/>
  <c r="C575" i="1"/>
  <c r="C473" i="1"/>
  <c r="D330" i="1"/>
  <c r="C86" i="8" s="1"/>
  <c r="D435" i="1"/>
  <c r="C27" i="5"/>
  <c r="E154" i="9"/>
  <c r="G186" i="9"/>
  <c r="H90" i="9"/>
  <c r="E122" i="9"/>
  <c r="E186" i="9"/>
  <c r="I58" i="9"/>
  <c r="G236" i="9"/>
  <c r="G122" i="9"/>
  <c r="C414" i="1"/>
  <c r="B10" i="4"/>
  <c r="F10" i="4"/>
  <c r="G10" i="4"/>
  <c r="C458" i="1"/>
  <c r="I372" i="9"/>
  <c r="F612" i="1"/>
  <c r="C430" i="1"/>
  <c r="E58" i="9"/>
  <c r="C141" i="8"/>
  <c r="B465" i="1"/>
  <c r="C112" i="8"/>
  <c r="D218" i="9"/>
  <c r="C186" i="9"/>
  <c r="I122" i="9"/>
  <c r="G154" i="9"/>
  <c r="C122" i="9"/>
  <c r="D186" i="9"/>
  <c r="G332" i="9"/>
  <c r="F44" i="9"/>
  <c r="H44" i="9"/>
  <c r="B446" i="1"/>
  <c r="D242" i="1"/>
  <c r="C418" i="1"/>
  <c r="D438" i="1"/>
  <c r="F14" i="6"/>
  <c r="C471" i="1"/>
  <c r="F10" i="6"/>
  <c r="D26" i="9"/>
  <c r="CE75" i="1"/>
  <c r="F7" i="6"/>
  <c r="E204" i="1"/>
  <c r="C468" i="1"/>
  <c r="I383" i="9"/>
  <c r="D22" i="7"/>
  <c r="C40" i="5"/>
  <c r="C420" i="1"/>
  <c r="B28" i="4"/>
  <c r="F186" i="9"/>
  <c r="I376" i="9"/>
  <c r="C463" i="1"/>
  <c r="D58" i="9"/>
  <c r="G26" i="9"/>
  <c r="E217" i="1"/>
  <c r="I384" i="9"/>
  <c r="L612" i="1"/>
  <c r="F218" i="9"/>
  <c r="D90" i="9"/>
  <c r="D464" i="1"/>
  <c r="H154" i="9"/>
  <c r="I367" i="9"/>
  <c r="D373" i="1"/>
  <c r="D434" i="1"/>
  <c r="C58" i="9"/>
  <c r="I44" i="9" l="1"/>
  <c r="H268" i="9"/>
  <c r="I300" i="9"/>
  <c r="D465" i="1"/>
  <c r="D364" i="9"/>
  <c r="F540" i="1"/>
  <c r="F515" i="1"/>
  <c r="H528" i="1"/>
  <c r="BV52" i="1"/>
  <c r="BV67" i="1" s="1"/>
  <c r="D337" i="9" s="1"/>
  <c r="T52" i="1"/>
  <c r="T67" i="1" s="1"/>
  <c r="AY52" i="1"/>
  <c r="AY67" i="1" s="1"/>
  <c r="AY71" i="1" s="1"/>
  <c r="I213" i="9" s="1"/>
  <c r="AX52" i="1"/>
  <c r="AX67" i="1" s="1"/>
  <c r="BF52" i="1"/>
  <c r="BF67" i="1" s="1"/>
  <c r="E204" i="9"/>
  <c r="H140" i="9"/>
  <c r="I332" i="9"/>
  <c r="E236" i="9"/>
  <c r="H76" i="9"/>
  <c r="G140" i="9"/>
  <c r="C300" i="9"/>
  <c r="AB71" i="1"/>
  <c r="C693" i="1" s="1"/>
  <c r="C140" i="9"/>
  <c r="H204" i="9"/>
  <c r="E76" i="9"/>
  <c r="G108" i="9"/>
  <c r="F140" i="9"/>
  <c r="H172" i="9"/>
  <c r="D108" i="9"/>
  <c r="H332" i="9"/>
  <c r="G44" i="9"/>
  <c r="BV71" i="1"/>
  <c r="C642" i="1" s="1"/>
  <c r="G300" i="9"/>
  <c r="D204" i="9"/>
  <c r="C332" i="9"/>
  <c r="I204" i="9"/>
  <c r="I108" i="9"/>
  <c r="E300" i="9"/>
  <c r="E332" i="9"/>
  <c r="F76" i="9"/>
  <c r="D44" i="9"/>
  <c r="F300" i="9"/>
  <c r="C108" i="9"/>
  <c r="E268" i="9"/>
  <c r="I172" i="9"/>
  <c r="C236" i="9"/>
  <c r="F236" i="9"/>
  <c r="D140" i="9"/>
  <c r="I140" i="9"/>
  <c r="AV52" i="1"/>
  <c r="AV67" i="1" s="1"/>
  <c r="AV71" i="1" s="1"/>
  <c r="C541" i="1" s="1"/>
  <c r="BC52" i="1"/>
  <c r="BC67" i="1" s="1"/>
  <c r="BC71" i="1" s="1"/>
  <c r="H300" i="9"/>
  <c r="BE52" i="1"/>
  <c r="BE67" i="1" s="1"/>
  <c r="AK52" i="1"/>
  <c r="AK67" i="1" s="1"/>
  <c r="AK71" i="1" s="1"/>
  <c r="I149" i="9" s="1"/>
  <c r="AW52" i="1"/>
  <c r="AW67" i="1" s="1"/>
  <c r="BY52" i="1"/>
  <c r="BY67" i="1" s="1"/>
  <c r="AM52" i="1"/>
  <c r="AM67" i="1" s="1"/>
  <c r="I76" i="9"/>
  <c r="C172" i="9"/>
  <c r="I268" i="9"/>
  <c r="AT52" i="1"/>
  <c r="AT67" i="1" s="1"/>
  <c r="AT71" i="1" s="1"/>
  <c r="BU52" i="1"/>
  <c r="BU67" i="1" s="1"/>
  <c r="BU71" i="1" s="1"/>
  <c r="C641" i="1" s="1"/>
  <c r="AQ52" i="1"/>
  <c r="AQ67" i="1" s="1"/>
  <c r="H177" i="9" s="1"/>
  <c r="BX52" i="1"/>
  <c r="BX67" i="1" s="1"/>
  <c r="BX71" i="1" s="1"/>
  <c r="C569" i="1" s="1"/>
  <c r="N52" i="1"/>
  <c r="N67" i="1" s="1"/>
  <c r="AG52" i="1"/>
  <c r="AG67" i="1" s="1"/>
  <c r="BR52" i="1"/>
  <c r="BR67" i="1" s="1"/>
  <c r="BR71" i="1" s="1"/>
  <c r="AA52" i="1"/>
  <c r="AA67" i="1" s="1"/>
  <c r="F113" i="9" s="1"/>
  <c r="M52" i="1"/>
  <c r="M67" i="1" s="1"/>
  <c r="CB52" i="1"/>
  <c r="CB67" i="1" s="1"/>
  <c r="F52" i="1"/>
  <c r="F67" i="1" s="1"/>
  <c r="F71" i="1" s="1"/>
  <c r="BD52" i="1"/>
  <c r="BD67" i="1" s="1"/>
  <c r="BD71" i="1" s="1"/>
  <c r="G204" i="9"/>
  <c r="D339" i="1"/>
  <c r="C102" i="8" s="1"/>
  <c r="H517" i="1"/>
  <c r="F172" i="9"/>
  <c r="E52" i="1"/>
  <c r="E67" i="1" s="1"/>
  <c r="E17" i="9" s="1"/>
  <c r="V52" i="1"/>
  <c r="V67" i="1" s="1"/>
  <c r="AH52" i="1"/>
  <c r="AH67" i="1" s="1"/>
  <c r="AH71" i="1" s="1"/>
  <c r="C699" i="1" s="1"/>
  <c r="K52" i="1"/>
  <c r="K67" i="1" s="1"/>
  <c r="E44" i="9"/>
  <c r="C62" i="1"/>
  <c r="CE48" i="1"/>
  <c r="Y52" i="1"/>
  <c r="Y67" i="1" s="1"/>
  <c r="D113" i="9" s="1"/>
  <c r="AC52" i="1"/>
  <c r="AC67" i="1" s="1"/>
  <c r="AC71" i="1" s="1"/>
  <c r="H117" i="9" s="1"/>
  <c r="G52" i="1"/>
  <c r="G67" i="1" s="1"/>
  <c r="G71" i="1" s="1"/>
  <c r="C500" i="1" s="1"/>
  <c r="G500" i="1" s="1"/>
  <c r="D52" i="1"/>
  <c r="D67" i="1" s="1"/>
  <c r="D71" i="1" s="1"/>
  <c r="C669" i="1" s="1"/>
  <c r="BN52" i="1"/>
  <c r="BN67" i="1" s="1"/>
  <c r="BN71" i="1" s="1"/>
  <c r="C309" i="9" s="1"/>
  <c r="BM52" i="1"/>
  <c r="BM67" i="1" s="1"/>
  <c r="I273" i="9" s="1"/>
  <c r="BQ52" i="1"/>
  <c r="BQ67" i="1" s="1"/>
  <c r="BQ71" i="1" s="1"/>
  <c r="C562" i="1" s="1"/>
  <c r="L52" i="1"/>
  <c r="L67" i="1" s="1"/>
  <c r="L71" i="1" s="1"/>
  <c r="CA52" i="1"/>
  <c r="CA67" i="1" s="1"/>
  <c r="AZ52" i="1"/>
  <c r="AZ67" i="1" s="1"/>
  <c r="AZ71" i="1" s="1"/>
  <c r="C245" i="9" s="1"/>
  <c r="BL52" i="1"/>
  <c r="BL67" i="1" s="1"/>
  <c r="BL71" i="1" s="1"/>
  <c r="E172" i="9"/>
  <c r="H12" i="9"/>
  <c r="G113" i="9"/>
  <c r="D292" i="1"/>
  <c r="D341" i="1" s="1"/>
  <c r="C481" i="1" s="1"/>
  <c r="BG52" i="1"/>
  <c r="BG67" i="1" s="1"/>
  <c r="BG71" i="1" s="1"/>
  <c r="C552" i="1" s="1"/>
  <c r="AD52" i="1"/>
  <c r="AD67" i="1" s="1"/>
  <c r="AD71" i="1" s="1"/>
  <c r="BT52" i="1"/>
  <c r="BT67" i="1" s="1"/>
  <c r="BT71" i="1" s="1"/>
  <c r="C565" i="1" s="1"/>
  <c r="O52" i="1"/>
  <c r="O67" i="1" s="1"/>
  <c r="O71" i="1" s="1"/>
  <c r="C680" i="1" s="1"/>
  <c r="C52" i="1"/>
  <c r="Q52" i="1"/>
  <c r="Q67" i="1" s="1"/>
  <c r="Q71" i="1" s="1"/>
  <c r="C85" i="9" s="1"/>
  <c r="AU52" i="1"/>
  <c r="AU67" i="1" s="1"/>
  <c r="AU71" i="1" s="1"/>
  <c r="S52" i="1"/>
  <c r="S67" i="1" s="1"/>
  <c r="S71" i="1" s="1"/>
  <c r="E85" i="9" s="1"/>
  <c r="Z52" i="1"/>
  <c r="Z67" i="1" s="1"/>
  <c r="Z71" i="1" s="1"/>
  <c r="E117" i="9" s="1"/>
  <c r="W52" i="1"/>
  <c r="W67" i="1" s="1"/>
  <c r="W71" i="1" s="1"/>
  <c r="BO52" i="1"/>
  <c r="BO67" i="1" s="1"/>
  <c r="BO71" i="1" s="1"/>
  <c r="C560" i="1" s="1"/>
  <c r="J52" i="1"/>
  <c r="J67" i="1" s="1"/>
  <c r="J71" i="1" s="1"/>
  <c r="C53" i="9" s="1"/>
  <c r="AN52" i="1"/>
  <c r="AN67" i="1" s="1"/>
  <c r="AN71" i="1" s="1"/>
  <c r="BK52" i="1"/>
  <c r="BK67" i="1" s="1"/>
  <c r="BK71" i="1" s="1"/>
  <c r="C556" i="1" s="1"/>
  <c r="BB52" i="1"/>
  <c r="BB67" i="1" s="1"/>
  <c r="BB71" i="1" s="1"/>
  <c r="AS52" i="1"/>
  <c r="AS67" i="1" s="1"/>
  <c r="AS71" i="1" s="1"/>
  <c r="AO52" i="1"/>
  <c r="AO67" i="1" s="1"/>
  <c r="AO71" i="1" s="1"/>
  <c r="CC52" i="1"/>
  <c r="CC67" i="1" s="1"/>
  <c r="CC71" i="1" s="1"/>
  <c r="C620" i="1" s="1"/>
  <c r="AE52" i="1"/>
  <c r="AE67" i="1" s="1"/>
  <c r="AE71" i="1" s="1"/>
  <c r="AR52" i="1"/>
  <c r="AR67" i="1" s="1"/>
  <c r="AR71" i="1" s="1"/>
  <c r="I181" i="9" s="1"/>
  <c r="BZ52" i="1"/>
  <c r="BZ67" i="1" s="1"/>
  <c r="BZ71" i="1" s="1"/>
  <c r="C646" i="1" s="1"/>
  <c r="BI52" i="1"/>
  <c r="BI67" i="1" s="1"/>
  <c r="BI71" i="1" s="1"/>
  <c r="BA52" i="1"/>
  <c r="BA67" i="1" s="1"/>
  <c r="BA71" i="1" s="1"/>
  <c r="C546" i="1" s="1"/>
  <c r="G546" i="1" s="1"/>
  <c r="AP52" i="1"/>
  <c r="AP67" i="1" s="1"/>
  <c r="AP71" i="1" s="1"/>
  <c r="C535" i="1" s="1"/>
  <c r="G535" i="1" s="1"/>
  <c r="R52" i="1"/>
  <c r="R67" i="1" s="1"/>
  <c r="R71" i="1" s="1"/>
  <c r="D85" i="9" s="1"/>
  <c r="P52" i="1"/>
  <c r="P67" i="1" s="1"/>
  <c r="P71" i="1" s="1"/>
  <c r="C509" i="1" s="1"/>
  <c r="G509" i="1" s="1"/>
  <c r="BW52" i="1"/>
  <c r="BW67" i="1" s="1"/>
  <c r="BW71" i="1" s="1"/>
  <c r="AL52" i="1"/>
  <c r="AL67" i="1" s="1"/>
  <c r="AL71" i="1" s="1"/>
  <c r="X52" i="1"/>
  <c r="X67" i="1" s="1"/>
  <c r="X71" i="1" s="1"/>
  <c r="AF52" i="1"/>
  <c r="AF67" i="1" s="1"/>
  <c r="AF71" i="1" s="1"/>
  <c r="U52" i="1"/>
  <c r="U67" i="1" s="1"/>
  <c r="U71" i="1" s="1"/>
  <c r="C514" i="1" s="1"/>
  <c r="G514" i="1" s="1"/>
  <c r="AJ52" i="1"/>
  <c r="AJ67" i="1" s="1"/>
  <c r="AJ71" i="1" s="1"/>
  <c r="C529" i="1" s="1"/>
  <c r="G529" i="1" s="1"/>
  <c r="BP52" i="1"/>
  <c r="BP67" i="1" s="1"/>
  <c r="BP71" i="1" s="1"/>
  <c r="BJ52" i="1"/>
  <c r="BJ67" i="1" s="1"/>
  <c r="BJ71" i="1" s="1"/>
  <c r="C555" i="1" s="1"/>
  <c r="H52" i="1"/>
  <c r="H67" i="1" s="1"/>
  <c r="H71" i="1" s="1"/>
  <c r="BH52" i="1"/>
  <c r="BH67" i="1" s="1"/>
  <c r="BH71" i="1" s="1"/>
  <c r="I52" i="1"/>
  <c r="I67" i="1" s="1"/>
  <c r="I71" i="1" s="1"/>
  <c r="AI52" i="1"/>
  <c r="AI67" i="1" s="1"/>
  <c r="AI71" i="1" s="1"/>
  <c r="BS52" i="1"/>
  <c r="BS67" i="1" s="1"/>
  <c r="BS71" i="1" s="1"/>
  <c r="D27" i="7"/>
  <c r="B448" i="1"/>
  <c r="F544" i="1"/>
  <c r="I241" i="9"/>
  <c r="I378" i="9"/>
  <c r="K612" i="1"/>
  <c r="C465" i="1"/>
  <c r="C126" i="8"/>
  <c r="D391" i="1"/>
  <c r="F32" i="6"/>
  <c r="C478" i="1"/>
  <c r="H498" i="1"/>
  <c r="F498" i="1"/>
  <c r="C476" i="1"/>
  <c r="F16" i="6"/>
  <c r="F516" i="1"/>
  <c r="H516" i="1"/>
  <c r="G181" i="9"/>
  <c r="H524" i="1"/>
  <c r="F524" i="1"/>
  <c r="F550" i="1"/>
  <c r="H540" i="1" l="1"/>
  <c r="T71" i="1"/>
  <c r="F85" i="9" s="1"/>
  <c r="F305" i="9"/>
  <c r="F528" i="1"/>
  <c r="G17" i="9"/>
  <c r="C618" i="1"/>
  <c r="AA71" i="1"/>
  <c r="C520" i="1" s="1"/>
  <c r="G520" i="1" s="1"/>
  <c r="G241" i="9"/>
  <c r="D17" i="9"/>
  <c r="I145" i="9"/>
  <c r="F81" i="9"/>
  <c r="C513" i="1"/>
  <c r="G513" i="1" s="1"/>
  <c r="I209" i="9"/>
  <c r="C707" i="1"/>
  <c r="C482" i="1"/>
  <c r="F517" i="1"/>
  <c r="BF71" i="1"/>
  <c r="I245" i="9" s="1"/>
  <c r="G209" i="9"/>
  <c r="F213" i="9"/>
  <c r="C519" i="1"/>
  <c r="G519" i="1" s="1"/>
  <c r="H81" i="9"/>
  <c r="C305" i="9"/>
  <c r="G49" i="9"/>
  <c r="D209" i="9"/>
  <c r="V71" i="1"/>
  <c r="C687" i="1" s="1"/>
  <c r="C640" i="1"/>
  <c r="C531" i="1"/>
  <c r="G531" i="1" s="1"/>
  <c r="C703" i="1"/>
  <c r="F17" i="9"/>
  <c r="C694" i="1"/>
  <c r="C623" i="1"/>
  <c r="G305" i="9"/>
  <c r="D373" i="9"/>
  <c r="C713" i="1"/>
  <c r="C691" i="1"/>
  <c r="C277" i="9"/>
  <c r="F241" i="9"/>
  <c r="AW71" i="1"/>
  <c r="G213" i="9" s="1"/>
  <c r="C675" i="1"/>
  <c r="F337" i="9"/>
  <c r="H53" i="9"/>
  <c r="I309" i="9"/>
  <c r="D149" i="9"/>
  <c r="C525" i="1"/>
  <c r="G525" i="1" s="1"/>
  <c r="C697" i="1"/>
  <c r="C634" i="1"/>
  <c r="C554" i="1"/>
  <c r="E277" i="9"/>
  <c r="C688" i="1"/>
  <c r="C516" i="1"/>
  <c r="G516" i="1" s="1"/>
  <c r="I85" i="9"/>
  <c r="C626" i="1"/>
  <c r="G309" i="9"/>
  <c r="C563" i="1"/>
  <c r="C548" i="1"/>
  <c r="C633" i="1"/>
  <c r="F245" i="9"/>
  <c r="C673" i="1"/>
  <c r="H21" i="9"/>
  <c r="C501" i="1"/>
  <c r="G501" i="1" s="1"/>
  <c r="C517" i="1"/>
  <c r="G517" i="1" s="1"/>
  <c r="C117" i="9"/>
  <c r="C689" i="1"/>
  <c r="F181" i="9"/>
  <c r="C534" i="1"/>
  <c r="G534" i="1" s="1"/>
  <c r="C706" i="1"/>
  <c r="C700" i="1"/>
  <c r="G149" i="9"/>
  <c r="C213" i="9"/>
  <c r="C710" i="1"/>
  <c r="E213" i="9"/>
  <c r="C712" i="1"/>
  <c r="C540" i="1"/>
  <c r="G540" i="1" s="1"/>
  <c r="C561" i="1"/>
  <c r="C621" i="1"/>
  <c r="E309" i="9"/>
  <c r="C643" i="1"/>
  <c r="E341" i="9"/>
  <c r="C568" i="1"/>
  <c r="C524" i="1"/>
  <c r="G524" i="1" s="1"/>
  <c r="C696" i="1"/>
  <c r="C149" i="9"/>
  <c r="C547" i="1"/>
  <c r="E245" i="9"/>
  <c r="C632" i="1"/>
  <c r="C695" i="1"/>
  <c r="C523" i="1"/>
  <c r="G523" i="1" s="1"/>
  <c r="I117" i="9"/>
  <c r="D213" i="9"/>
  <c r="C539" i="1"/>
  <c r="G539" i="1" s="1"/>
  <c r="C711" i="1"/>
  <c r="C681" i="1"/>
  <c r="BE71" i="1"/>
  <c r="C181" i="9"/>
  <c r="C522" i="1"/>
  <c r="G522" i="1" s="1"/>
  <c r="C574" i="1"/>
  <c r="F309" i="9"/>
  <c r="D49" i="9"/>
  <c r="I53" i="9"/>
  <c r="C557" i="1"/>
  <c r="C637" i="1"/>
  <c r="H277" i="9"/>
  <c r="G277" i="9"/>
  <c r="C635" i="1"/>
  <c r="F49" i="9"/>
  <c r="M71" i="1"/>
  <c r="E145" i="9"/>
  <c r="AG71" i="1"/>
  <c r="G337" i="9"/>
  <c r="BY71" i="1"/>
  <c r="AX71" i="1"/>
  <c r="C508" i="1"/>
  <c r="G508" i="1" s="1"/>
  <c r="H209" i="9"/>
  <c r="AQ71" i="1"/>
  <c r="H181" i="9" s="1"/>
  <c r="C624" i="1"/>
  <c r="G245" i="9"/>
  <c r="C549" i="1"/>
  <c r="C503" i="1"/>
  <c r="G503" i="1" s="1"/>
  <c r="N71" i="1"/>
  <c r="G53" i="9" s="1"/>
  <c r="K71" i="1"/>
  <c r="Y71" i="1"/>
  <c r="C369" i="9"/>
  <c r="CB71" i="1"/>
  <c r="D177" i="9"/>
  <c r="AM71" i="1"/>
  <c r="E71" i="1"/>
  <c r="CA71" i="1"/>
  <c r="I341" i="9" s="1"/>
  <c r="BM71" i="1"/>
  <c r="C638" i="1" s="1"/>
  <c r="G21" i="9"/>
  <c r="C684" i="1"/>
  <c r="C682" i="1"/>
  <c r="C512" i="1"/>
  <c r="G512" i="1" s="1"/>
  <c r="C551" i="1"/>
  <c r="C538" i="1"/>
  <c r="G538" i="1" s="1"/>
  <c r="C544" i="1"/>
  <c r="G544" i="1" s="1"/>
  <c r="C567" i="1"/>
  <c r="C625" i="1"/>
  <c r="C511" i="1"/>
  <c r="G511" i="1" s="1"/>
  <c r="H341" i="9"/>
  <c r="C341" i="9"/>
  <c r="C528" i="1"/>
  <c r="G528" i="1" s="1"/>
  <c r="G117" i="9"/>
  <c r="C521" i="1"/>
  <c r="G521" i="1" s="1"/>
  <c r="C686" i="1"/>
  <c r="F277" i="9"/>
  <c r="C627" i="1"/>
  <c r="C617" i="1"/>
  <c r="D341" i="9"/>
  <c r="C683" i="1"/>
  <c r="C566" i="1"/>
  <c r="C571" i="1"/>
  <c r="C672" i="1"/>
  <c r="C701" i="1"/>
  <c r="H149" i="9"/>
  <c r="C510" i="1"/>
  <c r="G510" i="1" s="1"/>
  <c r="C630" i="1"/>
  <c r="C679" i="1"/>
  <c r="G85" i="9"/>
  <c r="D245" i="9"/>
  <c r="F149" i="9"/>
  <c r="C497" i="1"/>
  <c r="G497" i="1" s="1"/>
  <c r="C537" i="1"/>
  <c r="G537" i="1" s="1"/>
  <c r="C527" i="1"/>
  <c r="G527" i="1" s="1"/>
  <c r="C709" i="1"/>
  <c r="C628" i="1"/>
  <c r="C545" i="1"/>
  <c r="G545" i="1" s="1"/>
  <c r="D21" i="9"/>
  <c r="C559" i="1"/>
  <c r="D309" i="9"/>
  <c r="C644" i="1"/>
  <c r="C530" i="1"/>
  <c r="G530" i="1" s="1"/>
  <c r="C702" i="1"/>
  <c r="F341" i="9"/>
  <c r="C50" i="8"/>
  <c r="C553" i="1"/>
  <c r="C636" i="1"/>
  <c r="D277" i="9"/>
  <c r="C619" i="1"/>
  <c r="I337" i="9"/>
  <c r="E49" i="9"/>
  <c r="F145" i="9"/>
  <c r="C337" i="9"/>
  <c r="H113" i="9"/>
  <c r="F21" i="9"/>
  <c r="C499" i="1"/>
  <c r="G499" i="1" s="1"/>
  <c r="C671" i="1"/>
  <c r="H241" i="9"/>
  <c r="C533" i="1"/>
  <c r="G533" i="1" s="1"/>
  <c r="C705" i="1"/>
  <c r="E181" i="9"/>
  <c r="H273" i="9"/>
  <c r="C639" i="1"/>
  <c r="H309" i="9"/>
  <c r="C564" i="1"/>
  <c r="C241" i="9"/>
  <c r="C12" i="9"/>
  <c r="CE62" i="1"/>
  <c r="C677" i="1"/>
  <c r="E53" i="9"/>
  <c r="C505" i="1"/>
  <c r="G505" i="1" s="1"/>
  <c r="C674" i="1"/>
  <c r="C502" i="1"/>
  <c r="G502" i="1" s="1"/>
  <c r="I21" i="9"/>
  <c r="F209" i="9"/>
  <c r="I17" i="9"/>
  <c r="E337" i="9"/>
  <c r="D305" i="9"/>
  <c r="I113" i="9"/>
  <c r="G81" i="9"/>
  <c r="C145" i="9"/>
  <c r="H305" i="9"/>
  <c r="H17" i="9"/>
  <c r="C113" i="9"/>
  <c r="D81" i="9"/>
  <c r="H337" i="9"/>
  <c r="F177" i="9"/>
  <c r="E177" i="9"/>
  <c r="E113" i="9"/>
  <c r="H49" i="9"/>
  <c r="E305" i="9"/>
  <c r="D241" i="9"/>
  <c r="E241" i="9"/>
  <c r="C81" i="9"/>
  <c r="D273" i="9"/>
  <c r="H145" i="9"/>
  <c r="D145" i="9"/>
  <c r="I49" i="9"/>
  <c r="E273" i="9"/>
  <c r="D369" i="9"/>
  <c r="G273" i="9"/>
  <c r="I81" i="9"/>
  <c r="C67" i="1"/>
  <c r="C71" i="1" s="1"/>
  <c r="CE52" i="1"/>
  <c r="C273" i="9"/>
  <c r="G145" i="9"/>
  <c r="F273" i="9"/>
  <c r="C177" i="9"/>
  <c r="G177" i="9"/>
  <c r="I177" i="9"/>
  <c r="C209" i="9"/>
  <c r="C49" i="9"/>
  <c r="E81" i="9"/>
  <c r="E209" i="9"/>
  <c r="I305" i="9"/>
  <c r="F497" i="1"/>
  <c r="H497" i="1"/>
  <c r="F499" i="1"/>
  <c r="H499" i="1"/>
  <c r="F501" i="1"/>
  <c r="H501" i="1" s="1"/>
  <c r="F511" i="1"/>
  <c r="H511" i="1"/>
  <c r="H505" i="1"/>
  <c r="F505" i="1"/>
  <c r="F522" i="1"/>
  <c r="H522" i="1"/>
  <c r="F510" i="1"/>
  <c r="H510" i="1"/>
  <c r="F513" i="1"/>
  <c r="H513" i="1"/>
  <c r="C142" i="8"/>
  <c r="D393" i="1"/>
  <c r="F538" i="1"/>
  <c r="H538" i="1"/>
  <c r="F534" i="1"/>
  <c r="H534" i="1"/>
  <c r="H502" i="1"/>
  <c r="F502" i="1"/>
  <c r="H504" i="1"/>
  <c r="F504" i="1"/>
  <c r="H530" i="1"/>
  <c r="F530" i="1"/>
  <c r="F512" i="1"/>
  <c r="H512" i="1"/>
  <c r="F526" i="1"/>
  <c r="H526" i="1"/>
  <c r="F503" i="1"/>
  <c r="H503" i="1"/>
  <c r="H508" i="1"/>
  <c r="F508" i="1"/>
  <c r="F514" i="1"/>
  <c r="H514" i="1"/>
  <c r="H507" i="1"/>
  <c r="F507" i="1"/>
  <c r="F518" i="1"/>
  <c r="H546" i="1"/>
  <c r="F546" i="1"/>
  <c r="F506" i="1"/>
  <c r="H506" i="1"/>
  <c r="H500" i="1"/>
  <c r="F500" i="1"/>
  <c r="F509" i="1"/>
  <c r="H509" i="1"/>
  <c r="H544" i="1" l="1"/>
  <c r="C692" i="1"/>
  <c r="C685" i="1"/>
  <c r="F117" i="9"/>
  <c r="C708" i="1"/>
  <c r="F520" i="1"/>
  <c r="H520" i="1"/>
  <c r="C631" i="1"/>
  <c r="C572" i="1"/>
  <c r="C515" i="1"/>
  <c r="C558" i="1"/>
  <c r="H85" i="9"/>
  <c r="H536" i="1"/>
  <c r="F536" i="1"/>
  <c r="C542" i="1"/>
  <c r="C629" i="1"/>
  <c r="C507" i="1"/>
  <c r="G507" i="1" s="1"/>
  <c r="D53" i="9"/>
  <c r="C676" i="1"/>
  <c r="C504" i="1"/>
  <c r="G504" i="1" s="1"/>
  <c r="H245" i="9"/>
  <c r="C550" i="1"/>
  <c r="C614" i="1"/>
  <c r="C536" i="1"/>
  <c r="G536" i="1" s="1"/>
  <c r="C647" i="1"/>
  <c r="I277" i="9"/>
  <c r="E21" i="9"/>
  <c r="C498" i="1"/>
  <c r="G498" i="1" s="1"/>
  <c r="C670" i="1"/>
  <c r="C373" i="9"/>
  <c r="C573" i="1"/>
  <c r="C622" i="1"/>
  <c r="C616" i="1"/>
  <c r="H213" i="9"/>
  <c r="C543" i="1"/>
  <c r="C526" i="1"/>
  <c r="G526" i="1" s="1"/>
  <c r="E149" i="9"/>
  <c r="C698" i="1"/>
  <c r="C532" i="1"/>
  <c r="G532" i="1" s="1"/>
  <c r="C704" i="1"/>
  <c r="D181" i="9"/>
  <c r="C690" i="1"/>
  <c r="C518" i="1"/>
  <c r="D117" i="9"/>
  <c r="G341" i="9"/>
  <c r="C570" i="1"/>
  <c r="C645" i="1"/>
  <c r="C506" i="1"/>
  <c r="G506" i="1" s="1"/>
  <c r="F53" i="9"/>
  <c r="C678" i="1"/>
  <c r="I364" i="9"/>
  <c r="C428" i="1"/>
  <c r="C21" i="9"/>
  <c r="C496" i="1"/>
  <c r="G496" i="1" s="1"/>
  <c r="C668" i="1"/>
  <c r="CE67" i="1"/>
  <c r="CE71" i="1" s="1"/>
  <c r="C17" i="9"/>
  <c r="F532" i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G550" i="1" l="1"/>
  <c r="H550" i="1"/>
  <c r="H532" i="1"/>
  <c r="G518" i="1"/>
  <c r="H518" i="1"/>
  <c r="G515" i="1"/>
  <c r="H515" i="1"/>
  <c r="F496" i="1"/>
  <c r="H496" i="1"/>
  <c r="C648" i="1"/>
  <c r="M716" i="1" s="1"/>
  <c r="D615" i="1"/>
  <c r="C716" i="1"/>
  <c r="I373" i="9"/>
  <c r="C715" i="1"/>
  <c r="I369" i="9"/>
  <c r="C433" i="1"/>
  <c r="C441" i="1" s="1"/>
  <c r="D629" i="1" l="1"/>
  <c r="D646" i="1"/>
  <c r="D696" i="1"/>
  <c r="D636" i="1"/>
  <c r="D647" i="1"/>
  <c r="D672" i="1"/>
  <c r="D628" i="1"/>
  <c r="D673" i="1"/>
  <c r="D624" i="1"/>
  <c r="D635" i="1"/>
  <c r="D627" i="1"/>
  <c r="D688" i="1"/>
  <c r="D707" i="1"/>
  <c r="D697" i="1"/>
  <c r="D630" i="1"/>
  <c r="D716" i="1"/>
  <c r="D621" i="1"/>
  <c r="D619" i="1"/>
  <c r="D631" i="1"/>
  <c r="D686" i="1"/>
  <c r="D642" i="1"/>
  <c r="D679" i="1"/>
  <c r="D620" i="1"/>
  <c r="D703" i="1"/>
  <c r="D669" i="1"/>
  <c r="D633" i="1"/>
  <c r="D690" i="1"/>
  <c r="D689" i="1"/>
  <c r="D704" i="1"/>
  <c r="D675" i="1"/>
  <c r="D701" i="1"/>
  <c r="D618" i="1"/>
  <c r="D700" i="1"/>
  <c r="D637" i="1"/>
  <c r="D709" i="1"/>
  <c r="D671" i="1"/>
  <c r="D678" i="1"/>
  <c r="D683" i="1"/>
  <c r="D685" i="1"/>
  <c r="D682" i="1"/>
  <c r="D645" i="1"/>
  <c r="D681" i="1"/>
  <c r="D668" i="1"/>
  <c r="D677" i="1"/>
  <c r="D695" i="1"/>
  <c r="D622" i="1"/>
  <c r="D641" i="1"/>
  <c r="D676" i="1"/>
  <c r="D616" i="1"/>
  <c r="D626" i="1"/>
  <c r="D644" i="1"/>
  <c r="D684" i="1"/>
  <c r="D687" i="1"/>
  <c r="D674" i="1"/>
  <c r="D638" i="1"/>
  <c r="D710" i="1"/>
  <c r="D625" i="1"/>
  <c r="D694" i="1"/>
  <c r="D698" i="1"/>
  <c r="D640" i="1"/>
  <c r="D632" i="1"/>
  <c r="D706" i="1"/>
  <c r="D699" i="1"/>
  <c r="D712" i="1"/>
  <c r="D693" i="1"/>
  <c r="D634" i="1"/>
  <c r="D708" i="1"/>
  <c r="D617" i="1"/>
  <c r="D691" i="1"/>
  <c r="D643" i="1"/>
  <c r="D705" i="1"/>
  <c r="D711" i="1"/>
  <c r="D623" i="1"/>
  <c r="D713" i="1"/>
  <c r="D670" i="1"/>
  <c r="D680" i="1"/>
  <c r="D639" i="1"/>
  <c r="D692" i="1"/>
  <c r="D702" i="1"/>
  <c r="D715" i="1" l="1"/>
  <c r="E623" i="1"/>
  <c r="E612" i="1"/>
  <c r="E716" i="1" l="1"/>
  <c r="E708" i="1"/>
  <c r="E682" i="1"/>
  <c r="E685" i="1"/>
  <c r="E638" i="1"/>
  <c r="E704" i="1"/>
  <c r="E692" i="1"/>
  <c r="E678" i="1"/>
  <c r="E642" i="1"/>
  <c r="E712" i="1"/>
  <c r="E646" i="1"/>
  <c r="E633" i="1"/>
  <c r="E670" i="1"/>
  <c r="E696" i="1"/>
  <c r="E681" i="1"/>
  <c r="E686" i="1"/>
  <c r="E691" i="1"/>
  <c r="E632" i="1"/>
  <c r="E668" i="1"/>
  <c r="E644" i="1"/>
  <c r="E672" i="1"/>
  <c r="E699" i="1"/>
  <c r="E637" i="1"/>
  <c r="E673" i="1"/>
  <c r="E697" i="1"/>
  <c r="E630" i="1"/>
  <c r="E643" i="1"/>
  <c r="E640" i="1"/>
  <c r="E684" i="1"/>
  <c r="E709" i="1"/>
  <c r="E710" i="1"/>
  <c r="E713" i="1"/>
  <c r="E671" i="1"/>
  <c r="E675" i="1"/>
  <c r="E687" i="1"/>
  <c r="E628" i="1"/>
  <c r="E690" i="1"/>
  <c r="E634" i="1"/>
  <c r="E674" i="1"/>
  <c r="E706" i="1"/>
  <c r="E677" i="1"/>
  <c r="E631" i="1"/>
  <c r="E701" i="1"/>
  <c r="E624" i="1"/>
  <c r="E707" i="1"/>
  <c r="E680" i="1"/>
  <c r="E695" i="1"/>
  <c r="E641" i="1"/>
  <c r="E647" i="1"/>
  <c r="E683" i="1"/>
  <c r="E669" i="1"/>
  <c r="E702" i="1"/>
  <c r="E694" i="1"/>
  <c r="E639" i="1"/>
  <c r="E625" i="1"/>
  <c r="E689" i="1"/>
  <c r="E676" i="1"/>
  <c r="E700" i="1"/>
  <c r="E629" i="1"/>
  <c r="E645" i="1"/>
  <c r="E711" i="1"/>
  <c r="E627" i="1"/>
  <c r="E635" i="1"/>
  <c r="E679" i="1"/>
  <c r="E703" i="1"/>
  <c r="E626" i="1"/>
  <c r="E705" i="1"/>
  <c r="E688" i="1"/>
  <c r="E698" i="1"/>
  <c r="E693" i="1"/>
  <c r="E636" i="1"/>
  <c r="F624" i="1" l="1"/>
  <c r="E715" i="1"/>
  <c r="F713" i="1" l="1"/>
  <c r="F709" i="1"/>
  <c r="F646" i="1"/>
  <c r="F676" i="1"/>
  <c r="F678" i="1"/>
  <c r="F645" i="1"/>
  <c r="F675" i="1"/>
  <c r="F633" i="1"/>
  <c r="F628" i="1"/>
  <c r="F703" i="1"/>
  <c r="F679" i="1"/>
  <c r="F627" i="1"/>
  <c r="F704" i="1"/>
  <c r="F635" i="1"/>
  <c r="F696" i="1"/>
  <c r="F691" i="1"/>
  <c r="F693" i="1"/>
  <c r="F674" i="1"/>
  <c r="F684" i="1"/>
  <c r="F682" i="1"/>
  <c r="F694" i="1"/>
  <c r="F644" i="1"/>
  <c r="F712" i="1"/>
  <c r="F710" i="1"/>
  <c r="F671" i="1"/>
  <c r="F672" i="1"/>
  <c r="F670" i="1"/>
  <c r="F626" i="1"/>
  <c r="F639" i="1"/>
  <c r="F689" i="1"/>
  <c r="F630" i="1"/>
  <c r="F642" i="1"/>
  <c r="F687" i="1"/>
  <c r="F701" i="1"/>
  <c r="F716" i="1"/>
  <c r="F692" i="1"/>
  <c r="F708" i="1"/>
  <c r="F632" i="1"/>
  <c r="F629" i="1"/>
  <c r="F638" i="1"/>
  <c r="F695" i="1"/>
  <c r="F636" i="1"/>
  <c r="F711" i="1"/>
  <c r="F641" i="1"/>
  <c r="F673" i="1"/>
  <c r="F669" i="1"/>
  <c r="F680" i="1"/>
  <c r="F631" i="1"/>
  <c r="F686" i="1"/>
  <c r="F697" i="1"/>
  <c r="F685" i="1"/>
  <c r="F688" i="1"/>
  <c r="F698" i="1"/>
  <c r="F634" i="1"/>
  <c r="F705" i="1"/>
  <c r="F647" i="1"/>
  <c r="F700" i="1"/>
  <c r="F707" i="1"/>
  <c r="F625" i="1"/>
  <c r="F690" i="1"/>
  <c r="F640" i="1"/>
  <c r="F643" i="1"/>
  <c r="F681" i="1"/>
  <c r="F637" i="1"/>
  <c r="F683" i="1"/>
  <c r="F699" i="1"/>
  <c r="F706" i="1"/>
  <c r="F677" i="1"/>
  <c r="F668" i="1"/>
  <c r="F702" i="1"/>
  <c r="F715" i="1" l="1"/>
  <c r="G625" i="1"/>
  <c r="G647" i="1" l="1"/>
  <c r="G628" i="1"/>
  <c r="G681" i="1"/>
  <c r="G673" i="1"/>
  <c r="G632" i="1"/>
  <c r="G683" i="1"/>
  <c r="G712" i="1"/>
  <c r="G631" i="1"/>
  <c r="G679" i="1"/>
  <c r="G700" i="1"/>
  <c r="G676" i="1"/>
  <c r="G634" i="1"/>
  <c r="G646" i="1"/>
  <c r="G695" i="1"/>
  <c r="G711" i="1"/>
  <c r="G708" i="1"/>
  <c r="G643" i="1"/>
  <c r="G635" i="1"/>
  <c r="G675" i="1"/>
  <c r="G671" i="1"/>
  <c r="G642" i="1"/>
  <c r="G674" i="1"/>
  <c r="G692" i="1"/>
  <c r="G627" i="1"/>
  <c r="G698" i="1"/>
  <c r="G672" i="1"/>
  <c r="G687" i="1"/>
  <c r="G707" i="1"/>
  <c r="G626" i="1"/>
  <c r="G645" i="1"/>
  <c r="G702" i="1"/>
  <c r="G644" i="1"/>
  <c r="G697" i="1"/>
  <c r="G716" i="1"/>
  <c r="G678" i="1"/>
  <c r="G684" i="1"/>
  <c r="G705" i="1"/>
  <c r="G677" i="1"/>
  <c r="G701" i="1"/>
  <c r="G694" i="1"/>
  <c r="G706" i="1"/>
  <c r="G710" i="1"/>
  <c r="G688" i="1"/>
  <c r="G713" i="1"/>
  <c r="G668" i="1"/>
  <c r="G629" i="1"/>
  <c r="G691" i="1"/>
  <c r="G670" i="1"/>
  <c r="G639" i="1"/>
  <c r="G636" i="1"/>
  <c r="G690" i="1"/>
  <c r="G641" i="1"/>
  <c r="G704" i="1"/>
  <c r="G696" i="1"/>
  <c r="G630" i="1"/>
  <c r="G703" i="1"/>
  <c r="G682" i="1"/>
  <c r="G689" i="1"/>
  <c r="G669" i="1"/>
  <c r="G699" i="1"/>
  <c r="G685" i="1"/>
  <c r="G709" i="1"/>
  <c r="G637" i="1"/>
  <c r="G686" i="1"/>
  <c r="G640" i="1"/>
  <c r="G693" i="1"/>
  <c r="G638" i="1"/>
  <c r="G680" i="1"/>
  <c r="G633" i="1"/>
  <c r="H628" i="1" l="1"/>
  <c r="G715" i="1"/>
  <c r="H681" i="1" l="1"/>
  <c r="H672" i="1"/>
  <c r="H699" i="1"/>
  <c r="H633" i="1"/>
  <c r="H694" i="1"/>
  <c r="H670" i="1"/>
  <c r="H675" i="1"/>
  <c r="H674" i="1"/>
  <c r="H704" i="1"/>
  <c r="H682" i="1"/>
  <c r="H691" i="1"/>
  <c r="H673" i="1"/>
  <c r="H703" i="1"/>
  <c r="H696" i="1"/>
  <c r="H697" i="1"/>
  <c r="H687" i="1"/>
  <c r="H647" i="1"/>
  <c r="H638" i="1"/>
  <c r="H643" i="1"/>
  <c r="H705" i="1"/>
  <c r="H702" i="1"/>
  <c r="H698" i="1"/>
  <c r="H644" i="1"/>
  <c r="H641" i="1"/>
  <c r="H684" i="1"/>
  <c r="H712" i="1"/>
  <c r="H688" i="1"/>
  <c r="H690" i="1"/>
  <c r="H707" i="1"/>
  <c r="H711" i="1"/>
  <c r="H695" i="1"/>
  <c r="H685" i="1"/>
  <c r="H713" i="1"/>
  <c r="H709" i="1"/>
  <c r="H689" i="1"/>
  <c r="H671" i="1"/>
  <c r="H678" i="1"/>
  <c r="H683" i="1"/>
  <c r="H701" i="1"/>
  <c r="H680" i="1"/>
  <c r="H629" i="1"/>
  <c r="H710" i="1"/>
  <c r="H635" i="1"/>
  <c r="H642" i="1"/>
  <c r="H639" i="1"/>
  <c r="H636" i="1"/>
  <c r="H637" i="1"/>
  <c r="H631" i="1"/>
  <c r="H634" i="1"/>
  <c r="H645" i="1"/>
  <c r="H706" i="1"/>
  <c r="H646" i="1"/>
  <c r="H668" i="1"/>
  <c r="H632" i="1"/>
  <c r="H679" i="1"/>
  <c r="H700" i="1"/>
  <c r="H716" i="1"/>
  <c r="H693" i="1"/>
  <c r="H669" i="1"/>
  <c r="H630" i="1"/>
  <c r="H692" i="1"/>
  <c r="H640" i="1"/>
  <c r="H708" i="1"/>
  <c r="H677" i="1"/>
  <c r="H686" i="1"/>
  <c r="H676" i="1"/>
  <c r="H715" i="1" l="1"/>
  <c r="I629" i="1"/>
  <c r="I636" i="1" l="1"/>
  <c r="I632" i="1"/>
  <c r="I698" i="1"/>
  <c r="I678" i="1"/>
  <c r="I699" i="1"/>
  <c r="I639" i="1"/>
  <c r="I635" i="1"/>
  <c r="I710" i="1"/>
  <c r="I668" i="1"/>
  <c r="I693" i="1"/>
  <c r="I684" i="1"/>
  <c r="I642" i="1"/>
  <c r="I645" i="1"/>
  <c r="I712" i="1"/>
  <c r="I697" i="1"/>
  <c r="I677" i="1"/>
  <c r="I675" i="1"/>
  <c r="I690" i="1"/>
  <c r="I701" i="1"/>
  <c r="I646" i="1"/>
  <c r="I695" i="1"/>
  <c r="I707" i="1"/>
  <c r="I687" i="1"/>
  <c r="I630" i="1"/>
  <c r="I640" i="1"/>
  <c r="I676" i="1"/>
  <c r="I692" i="1"/>
  <c r="I673" i="1"/>
  <c r="I694" i="1"/>
  <c r="I689" i="1"/>
  <c r="I705" i="1"/>
  <c r="I644" i="1"/>
  <c r="I633" i="1"/>
  <c r="I706" i="1"/>
  <c r="I634" i="1"/>
  <c r="I681" i="1"/>
  <c r="I708" i="1"/>
  <c r="I683" i="1"/>
  <c r="I631" i="1"/>
  <c r="I638" i="1"/>
  <c r="I686" i="1"/>
  <c r="I691" i="1"/>
  <c r="I682" i="1"/>
  <c r="I711" i="1"/>
  <c r="I670" i="1"/>
  <c r="I704" i="1"/>
  <c r="I716" i="1"/>
  <c r="I696" i="1"/>
  <c r="I688" i="1"/>
  <c r="I700" i="1"/>
  <c r="I679" i="1"/>
  <c r="I671" i="1"/>
  <c r="I709" i="1"/>
  <c r="I647" i="1"/>
  <c r="I702" i="1"/>
  <c r="I674" i="1"/>
  <c r="I713" i="1"/>
  <c r="I703" i="1"/>
  <c r="I669" i="1"/>
  <c r="I643" i="1"/>
  <c r="I672" i="1"/>
  <c r="I680" i="1"/>
  <c r="I637" i="1"/>
  <c r="I685" i="1"/>
  <c r="I641" i="1"/>
  <c r="I715" i="1" l="1"/>
  <c r="J630" i="1"/>
  <c r="J694" i="1" l="1"/>
  <c r="J680" i="1"/>
  <c r="J708" i="1"/>
  <c r="J639" i="1"/>
  <c r="J635" i="1"/>
  <c r="J684" i="1"/>
  <c r="J682" i="1"/>
  <c r="J683" i="1"/>
  <c r="J688" i="1"/>
  <c r="J709" i="1"/>
  <c r="J690" i="1"/>
  <c r="J642" i="1"/>
  <c r="J676" i="1"/>
  <c r="J641" i="1"/>
  <c r="J713" i="1"/>
  <c r="J685" i="1"/>
  <c r="J699" i="1"/>
  <c r="J640" i="1"/>
  <c r="J644" i="1"/>
  <c r="J679" i="1"/>
  <c r="J692" i="1"/>
  <c r="J672" i="1"/>
  <c r="J691" i="1"/>
  <c r="J712" i="1"/>
  <c r="J638" i="1"/>
  <c r="J632" i="1"/>
  <c r="J710" i="1"/>
  <c r="J702" i="1"/>
  <c r="J670" i="1"/>
  <c r="J686" i="1"/>
  <c r="J705" i="1"/>
  <c r="J701" i="1"/>
  <c r="J678" i="1"/>
  <c r="J674" i="1"/>
  <c r="J711" i="1"/>
  <c r="J668" i="1"/>
  <c r="J673" i="1"/>
  <c r="J704" i="1"/>
  <c r="J634" i="1"/>
  <c r="J671" i="1"/>
  <c r="J669" i="1"/>
  <c r="J698" i="1"/>
  <c r="J681" i="1"/>
  <c r="J703" i="1"/>
  <c r="J706" i="1"/>
  <c r="J636" i="1"/>
  <c r="J631" i="1"/>
  <c r="J687" i="1"/>
  <c r="J647" i="1"/>
  <c r="J646" i="1"/>
  <c r="J677" i="1"/>
  <c r="J716" i="1"/>
  <c r="J695" i="1"/>
  <c r="J645" i="1"/>
  <c r="J693" i="1"/>
  <c r="J697" i="1"/>
  <c r="J696" i="1"/>
  <c r="J707" i="1"/>
  <c r="J675" i="1"/>
  <c r="J633" i="1"/>
  <c r="J689" i="1"/>
  <c r="J700" i="1"/>
  <c r="J643" i="1"/>
  <c r="J637" i="1"/>
  <c r="J715" i="1" l="1"/>
  <c r="K644" i="1"/>
  <c r="L647" i="1"/>
  <c r="L716" i="1" l="1"/>
  <c r="L688" i="1"/>
  <c r="L689" i="1"/>
  <c r="L686" i="1"/>
  <c r="L697" i="1"/>
  <c r="L677" i="1"/>
  <c r="L684" i="1"/>
  <c r="L700" i="1"/>
  <c r="L703" i="1"/>
  <c r="L680" i="1"/>
  <c r="L713" i="1"/>
  <c r="L695" i="1"/>
  <c r="L673" i="1"/>
  <c r="L674" i="1"/>
  <c r="L692" i="1"/>
  <c r="L701" i="1"/>
  <c r="L681" i="1"/>
  <c r="L708" i="1"/>
  <c r="L698" i="1"/>
  <c r="L690" i="1"/>
  <c r="L699" i="1"/>
  <c r="L678" i="1"/>
  <c r="L669" i="1"/>
  <c r="L705" i="1"/>
  <c r="L702" i="1"/>
  <c r="L709" i="1"/>
  <c r="L672" i="1"/>
  <c r="L706" i="1"/>
  <c r="L687" i="1"/>
  <c r="L704" i="1"/>
  <c r="L694" i="1"/>
  <c r="L707" i="1"/>
  <c r="L675" i="1"/>
  <c r="L693" i="1"/>
  <c r="L670" i="1"/>
  <c r="L679" i="1"/>
  <c r="L711" i="1"/>
  <c r="L676" i="1"/>
  <c r="L685" i="1"/>
  <c r="L696" i="1"/>
  <c r="L671" i="1"/>
  <c r="L712" i="1"/>
  <c r="L668" i="1"/>
  <c r="L682" i="1"/>
  <c r="L710" i="1"/>
  <c r="L691" i="1"/>
  <c r="L683" i="1"/>
  <c r="K716" i="1"/>
  <c r="K713" i="1"/>
  <c r="K703" i="1"/>
  <c r="K699" i="1"/>
  <c r="K677" i="1"/>
  <c r="K687" i="1"/>
  <c r="K674" i="1"/>
  <c r="K690" i="1"/>
  <c r="K693" i="1"/>
  <c r="K701" i="1"/>
  <c r="K669" i="1"/>
  <c r="K684" i="1"/>
  <c r="K688" i="1"/>
  <c r="K679" i="1"/>
  <c r="K670" i="1"/>
  <c r="K711" i="1"/>
  <c r="K696" i="1"/>
  <c r="K695" i="1"/>
  <c r="K697" i="1"/>
  <c r="K705" i="1"/>
  <c r="K709" i="1"/>
  <c r="K685" i="1"/>
  <c r="K691" i="1"/>
  <c r="K702" i="1"/>
  <c r="K672" i="1"/>
  <c r="K671" i="1"/>
  <c r="K678" i="1"/>
  <c r="K680" i="1"/>
  <c r="K682" i="1"/>
  <c r="K704" i="1"/>
  <c r="K698" i="1"/>
  <c r="K668" i="1"/>
  <c r="K692" i="1"/>
  <c r="K694" i="1"/>
  <c r="K689" i="1"/>
  <c r="K707" i="1"/>
  <c r="K673" i="1"/>
  <c r="K675" i="1"/>
  <c r="K708" i="1"/>
  <c r="K683" i="1"/>
  <c r="K686" i="1"/>
  <c r="K681" i="1"/>
  <c r="K706" i="1"/>
  <c r="K700" i="1"/>
  <c r="K712" i="1"/>
  <c r="K676" i="1"/>
  <c r="K710" i="1"/>
  <c r="M679" i="1" l="1"/>
  <c r="M707" i="1"/>
  <c r="M706" i="1"/>
  <c r="M705" i="1"/>
  <c r="E183" i="9" s="1"/>
  <c r="M690" i="1"/>
  <c r="M701" i="1"/>
  <c r="H151" i="9" s="1"/>
  <c r="M695" i="1"/>
  <c r="M700" i="1"/>
  <c r="G151" i="9" s="1"/>
  <c r="M685" i="1"/>
  <c r="M670" i="1"/>
  <c r="E23" i="9" s="1"/>
  <c r="M694" i="1"/>
  <c r="H119" i="9" s="1"/>
  <c r="M669" i="1"/>
  <c r="D23" i="9" s="1"/>
  <c r="M698" i="1"/>
  <c r="E151" i="9" s="1"/>
  <c r="M713" i="1"/>
  <c r="F215" i="9" s="1"/>
  <c r="M689" i="1"/>
  <c r="C119" i="9" s="1"/>
  <c r="M676" i="1"/>
  <c r="M704" i="1"/>
  <c r="D183" i="9" s="1"/>
  <c r="M682" i="1"/>
  <c r="M696" i="1"/>
  <c r="G55" i="9"/>
  <c r="G183" i="9"/>
  <c r="F183" i="9"/>
  <c r="D119" i="9"/>
  <c r="M686" i="1"/>
  <c r="K715" i="1"/>
  <c r="M683" i="1"/>
  <c r="L715" i="1"/>
  <c r="M668" i="1"/>
  <c r="M672" i="1"/>
  <c r="M692" i="1"/>
  <c r="M684" i="1"/>
  <c r="M691" i="1"/>
  <c r="M712" i="1"/>
  <c r="M693" i="1"/>
  <c r="M709" i="1"/>
  <c r="M678" i="1"/>
  <c r="M708" i="1"/>
  <c r="M674" i="1"/>
  <c r="M680" i="1"/>
  <c r="M677" i="1"/>
  <c r="M688" i="1"/>
  <c r="M710" i="1"/>
  <c r="M671" i="1"/>
  <c r="M711" i="1"/>
  <c r="M675" i="1"/>
  <c r="M687" i="1"/>
  <c r="M702" i="1"/>
  <c r="M699" i="1"/>
  <c r="M681" i="1"/>
  <c r="M673" i="1"/>
  <c r="M703" i="1"/>
  <c r="M697" i="1"/>
  <c r="I119" i="9" l="1"/>
  <c r="F87" i="9"/>
  <c r="D55" i="9"/>
  <c r="C183" i="9"/>
  <c r="I151" i="9"/>
  <c r="F23" i="9"/>
  <c r="H55" i="9"/>
  <c r="I183" i="9"/>
  <c r="H23" i="9"/>
  <c r="H87" i="9"/>
  <c r="C215" i="9"/>
  <c r="I23" i="9"/>
  <c r="F119" i="9"/>
  <c r="C23" i="9"/>
  <c r="M715" i="1"/>
  <c r="G87" i="9"/>
  <c r="I55" i="9"/>
  <c r="C55" i="9"/>
  <c r="I87" i="9"/>
  <c r="H183" i="9"/>
  <c r="E215" i="9"/>
  <c r="E87" i="9"/>
  <c r="G23" i="9"/>
  <c r="C151" i="9"/>
  <c r="D151" i="9"/>
  <c r="F151" i="9"/>
  <c r="D215" i="9"/>
  <c r="E55" i="9"/>
  <c r="F55" i="9"/>
  <c r="G119" i="9"/>
  <c r="E119" i="9"/>
  <c r="D87" i="9"/>
  <c r="C87" i="9"/>
</calcChain>
</file>

<file path=xl/sharedStrings.xml><?xml version="1.0" encoding="utf-8"?>
<sst xmlns="http://schemas.openxmlformats.org/spreadsheetml/2006/main" count="4669" uniqueCount="1279">
  <si>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</si>
  <si>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</si>
  <si>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</si>
  <si>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</si>
  <si>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</si>
  <si>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</si>
  <si>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</si>
  <si>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</si>
  <si>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</si>
  <si>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</si>
  <si>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</si>
  <si>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</si>
  <si>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</si>
  <si>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</si>
  <si>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</si>
  <si>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</si>
  <si>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</si>
  <si>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</si>
  <si>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</si>
  <si>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</si>
  <si>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</si>
  <si>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</si>
  <si>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</si>
  <si>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</si>
  <si>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</si>
  <si>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</si>
  <si>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</si>
  <si>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</si>
  <si>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</si>
  <si>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</si>
  <si>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</si>
  <si>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</si>
  <si>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</si>
  <si>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</si>
  <si>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</si>
  <si>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</si>
  <si>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</si>
  <si>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</si>
  <si>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</si>
  <si>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</si>
  <si>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</si>
  <si>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</si>
  <si>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</si>
  <si>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</si>
  <si>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</si>
  <si>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</si>
  <si>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</si>
  <si>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</si>
  <si>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</si>
  <si>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</si>
  <si>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</si>
  <si>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</si>
  <si>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</si>
  <si>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</si>
  <si>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</si>
  <si>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</si>
  <si>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</si>
  <si>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</si>
  <si>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</si>
  <si>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</si>
  <si>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</si>
  <si>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</si>
  <si>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</si>
  <si>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</si>
  <si>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</si>
  <si>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</si>
  <si>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</si>
  <si>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</si>
  <si>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</si>
  <si>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</si>
  <si>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</si>
  <si>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</si>
  <si>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</si>
  <si>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</si>
  <si>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</si>
  <si>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</si>
  <si>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</si>
  <si>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</si>
  <si>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</si>
  <si>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</si>
  <si>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</si>
  <si>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</si>
  <si>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</si>
  <si>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</si>
  <si>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</si>
  <si>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</si>
  <si>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</si>
  <si>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</si>
  <si>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</si>
  <si>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</si>
  <si>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</si>
  <si>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</si>
  <si>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</si>
  <si>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</si>
  <si>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</si>
  <si>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</si>
  <si>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</si>
  <si>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</si>
  <si>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</si>
  <si>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</si>
  <si>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</si>
  <si>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</si>
  <si>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</si>
  <si>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</si>
  <si>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</si>
  <si>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</si>
  <si>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</si>
  <si>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</si>
  <si>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</si>
  <si>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</si>
  <si>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</si>
  <si>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</si>
  <si>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</si>
  <si>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</si>
  <si>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</si>
  <si>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</si>
  <si>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</si>
  <si>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</si>
  <si>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</si>
  <si>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</si>
  <si>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</si>
  <si>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</si>
  <si>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</si>
  <si>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</si>
  <si>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</si>
  <si>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</si>
  <si>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</si>
  <si>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</si>
  <si>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</si>
  <si>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</si>
  <si>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</si>
  <si>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</si>
  <si>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</si>
  <si>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</si>
  <si>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</si>
  <si>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</si>
  <si>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</si>
  <si>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</si>
  <si>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</si>
  <si>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</si>
  <si>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</si>
  <si>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</si>
  <si>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</si>
  <si>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</si>
  <si>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</si>
  <si>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</si>
  <si>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</si>
  <si>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</si>
  <si>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</si>
  <si>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</si>
  <si>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</si>
  <si>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</si>
  <si>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</si>
  <si>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</si>
  <si>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</si>
  <si>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</si>
  <si>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</si>
  <si>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</si>
  <si>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</si>
  <si>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</si>
  <si>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</si>
  <si>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</si>
  <si>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</si>
  <si>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</si>
  <si>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</si>
  <si>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</si>
  <si>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</si>
  <si>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</si>
  <si>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</si>
  <si>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</si>
  <si>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</si>
  <si>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</si>
  <si>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</si>
  <si>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</si>
  <si>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</si>
  <si>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</si>
  <si>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</si>
  <si>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</si>
  <si>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</si>
  <si>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</si>
  <si>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</si>
  <si>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</si>
  <si>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</si>
  <si>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</si>
  <si>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</si>
  <si>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</si>
  <si>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</si>
  <si>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</si>
  <si>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</si>
  <si>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</si>
  <si>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</si>
  <si>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</si>
  <si>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</si>
  <si>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</si>
  <si>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</si>
  <si>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</si>
  <si>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</si>
  <si>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</si>
  <si>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</si>
  <si>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</si>
  <si>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</si>
  <si>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</si>
  <si>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</si>
  <si>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</si>
  <si>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</si>
  <si>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</si>
  <si>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</si>
  <si>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</si>
  <si>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</si>
  <si>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</si>
  <si>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</si>
  <si>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</si>
  <si>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</si>
  <si>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</si>
  <si>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</si>
  <si>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</si>
  <si>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</si>
  <si>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</si>
  <si>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</si>
  <si>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</si>
  <si>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</si>
  <si>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</si>
  <si>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</si>
  <si>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</si>
  <si>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</si>
  <si>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</si>
  <si>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</si>
  <si>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</si>
  <si>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</si>
  <si>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</si>
  <si>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</si>
  <si>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</si>
  <si>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</si>
  <si>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</si>
  <si>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</si>
  <si>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</si>
  <si>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</si>
  <si>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</si>
  <si>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</si>
  <si>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</si>
  <si>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</si>
  <si>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</si>
  <si>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</si>
  <si>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</si>
  <si>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</si>
  <si>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</si>
  <si>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</si>
  <si>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</si>
  <si>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</si>
  <si>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</si>
  <si>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</si>
  <si>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</si>
  <si>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</si>
  <si>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</si>
  <si>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</si>
  <si>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</si>
  <si>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</si>
  <si>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</si>
  <si>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</si>
  <si>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</si>
  <si>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</si>
  <si>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</si>
  <si>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</si>
  <si>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</si>
  <si>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</si>
  <si>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</si>
  <si>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</si>
  <si>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</si>
  <si>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</si>
  <si>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</si>
  <si>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</si>
  <si>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</si>
  <si>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</si>
  <si>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</si>
  <si>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</si>
  <si>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</si>
  <si>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</si>
  <si>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</si>
  <si>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</si>
  <si>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</si>
  <si>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</si>
  <si>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</si>
  <si>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</si>
  <si>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</si>
  <si>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</si>
  <si>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</si>
  <si>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</si>
  <si>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</si>
  <si>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</si>
  <si>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</si>
  <si>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</si>
  <si>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</si>
  <si>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</si>
  <si>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</si>
  <si>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</si>
  <si>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</si>
  <si>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</si>
  <si>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</si>
  <si>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</si>
  <si>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</si>
  <si>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</si>
  <si>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</si>
  <si>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</si>
  <si>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</si>
  <si>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</si>
  <si>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</si>
  <si>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</si>
  <si>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</si>
  <si>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</si>
  <si>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</si>
  <si>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</si>
  <si>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</si>
  <si>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</si>
  <si>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</si>
  <si>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</si>
  <si>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</si>
  <si>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</si>
  <si>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</si>
  <si>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</si>
  <si>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</si>
  <si>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</si>
  <si>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</si>
  <si>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</si>
  <si>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</si>
  <si>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</si>
  <si>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</si>
  <si>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</si>
  <si>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</si>
  <si>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</si>
  <si>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</si>
  <si>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</si>
  <si>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</si>
  <si>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</si>
  <si>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</si>
  <si>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</si>
  <si>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</si>
  <si>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</si>
  <si>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</si>
  <si>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</si>
  <si>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</si>
  <si>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</si>
  <si>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</si>
  <si>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</si>
  <si>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</si>
  <si>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</si>
  <si>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</si>
  <si>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</si>
  <si>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</si>
  <si>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</si>
  <si>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</si>
  <si>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</si>
  <si>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</si>
  <si>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</si>
  <si>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</si>
  <si>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</si>
  <si>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</si>
  <si>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</si>
  <si>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</si>
  <si>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</si>
  <si>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</si>
  <si>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</si>
  <si>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</si>
  <si>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</si>
  <si>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</si>
  <si>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</si>
  <si>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</si>
  <si>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</si>
  <si>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</si>
  <si>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</si>
  <si>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</si>
  <si>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</si>
  <si>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</si>
  <si>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</si>
  <si>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</si>
  <si>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</si>
  <si>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</si>
  <si>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</si>
  <si>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</si>
  <si>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</si>
  <si>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</si>
  <si>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</si>
  <si>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</si>
  <si>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</si>
  <si>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</si>
  <si>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</si>
  <si>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</si>
  <si>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</si>
  <si>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</si>
  <si>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</si>
  <si>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</si>
  <si>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</si>
  <si>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</si>
  <si>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</si>
  <si>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</si>
  <si>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</si>
  <si>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</si>
  <si>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</si>
  <si>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</si>
  <si>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</si>
  <si>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</si>
  <si>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</si>
  <si>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</si>
  <si>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</si>
  <si>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</si>
  <si>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</si>
  <si>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</si>
  <si>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</si>
  <si>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</si>
  <si>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</si>
  <si>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</si>
  <si>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</si>
  <si>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</si>
  <si>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</si>
  <si>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</si>
  <si>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</si>
  <si>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</si>
  <si>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</si>
  <si>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</si>
  <si>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</si>
  <si>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</si>
  <si>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</si>
  <si>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</si>
  <si>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</si>
  <si>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</si>
  <si>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</si>
  <si>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</si>
  <si>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</si>
  <si>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</si>
  <si>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</si>
  <si>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</si>
  <si>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</si>
  <si>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</si>
  <si>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</si>
  <si>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</si>
  <si>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</si>
  <si>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</si>
  <si>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</si>
  <si>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</si>
  <si>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</si>
  <si>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</si>
  <si>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</si>
  <si>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</si>
  <si>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</si>
  <si>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</si>
  <si>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</si>
  <si>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</si>
  <si>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</si>
  <si>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</si>
  <si>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</si>
  <si>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</si>
  <si>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</si>
  <si>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</si>
  <si>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</si>
  <si>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</si>
  <si>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</si>
  <si>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</si>
  <si>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</si>
  <si>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</si>
  <si>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</si>
  <si>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</si>
  <si>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</si>
  <si>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</si>
  <si>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</si>
  <si>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</si>
  <si>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</si>
  <si>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</si>
  <si>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</si>
  <si>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</si>
  <si>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</si>
  <si>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</si>
  <si>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</si>
  <si>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</si>
  <si>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</si>
  <si>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</si>
  <si>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</si>
  <si>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</si>
  <si>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</si>
  <si>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</si>
  <si>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</si>
  <si>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</si>
  <si>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</si>
  <si>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</si>
  <si>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</si>
  <si>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</si>
  <si>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</si>
  <si>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</si>
  <si>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</si>
  <si>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</si>
  <si>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</si>
  <si>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</si>
  <si>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</si>
  <si>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</si>
  <si>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</si>
  <si>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</si>
  <si>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</si>
  <si>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</si>
  <si>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</si>
  <si>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</si>
  <si>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</si>
  <si>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</si>
  <si>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</si>
  <si>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</si>
  <si>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</si>
  <si>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</si>
  <si>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</si>
  <si>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</si>
  <si>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</si>
  <si>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</si>
  <si>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</si>
  <si>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</si>
  <si>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</si>
  <si>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</si>
  <si>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</si>
  <si>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</si>
  <si>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</si>
  <si>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</si>
  <si>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</si>
  <si>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</si>
  <si>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</si>
  <si>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</si>
  <si>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</si>
  <si>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</si>
  <si>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</si>
  <si>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</si>
  <si>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</si>
  <si>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</si>
  <si>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</si>
  <si>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</si>
  <si>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</si>
  <si>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</si>
  <si>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</si>
  <si>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</si>
  <si>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</si>
  <si>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</si>
  <si>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</si>
  <si>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</si>
  <si>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</si>
  <si>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</si>
  <si>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</si>
  <si>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</si>
  <si>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</si>
  <si>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</si>
  <si>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</si>
  <si>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</si>
  <si>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</si>
  <si>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</si>
  <si>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</si>
  <si>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</si>
  <si>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</si>
  <si>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</si>
  <si>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</si>
  <si>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</si>
  <si>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</si>
  <si>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</si>
  <si>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</si>
  <si>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</si>
  <si>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</si>
  <si>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</si>
  <si>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</si>
  <si>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</si>
  <si>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</si>
  <si>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</si>
  <si>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</si>
  <si>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</si>
  <si>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</si>
  <si>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</si>
  <si>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</si>
  <si>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</si>
  <si>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</si>
  <si>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</si>
  <si>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</si>
  <si>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</si>
  <si>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</si>
  <si>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</si>
  <si>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</si>
  <si>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</si>
  <si>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</si>
  <si>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</si>
  <si>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</si>
  <si>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</si>
  <si>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</si>
  <si>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</si>
  <si>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</si>
  <si>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</si>
  <si>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</si>
  <si>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</si>
  <si>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</si>
  <si>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</si>
  <si>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</si>
  <si>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</si>
  <si>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</si>
  <si>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</si>
  <si>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</si>
  <si>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</si>
  <si>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</si>
  <si>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</si>
  <si>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</si>
  <si>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</si>
  <si>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</si>
  <si>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</si>
  <si>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</si>
  <si>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</si>
  <si>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</si>
  <si>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</si>
  <si>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</si>
  <si>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</si>
  <si>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</si>
  <si>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</si>
  <si>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</si>
  <si>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</si>
  <si>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</si>
  <si>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</si>
  <si>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</si>
  <si>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</si>
  <si>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</si>
  <si>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</si>
  <si>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</si>
  <si>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</si>
  <si>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</si>
  <si>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</si>
  <si>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</si>
  <si>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</si>
  <si>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</si>
  <si>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</si>
  <si>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</si>
  <si>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</si>
  <si>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</si>
  <si>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</si>
  <si>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</si>
  <si>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</si>
  <si>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</si>
  <si>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</si>
  <si>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</si>
  <si>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</si>
  <si>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</si>
  <si>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</si>
  <si>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</si>
  <si>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</si>
  <si>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</si>
  <si>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</si>
  <si>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</si>
  <si>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</si>
  <si>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</si>
  <si>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</si>
  <si>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</si>
  <si>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</si>
  <si>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</si>
  <si>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</si>
  <si>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</si>
  <si>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</si>
  <si>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</si>
  <si>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</si>
  <si>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</si>
  <si>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</si>
  <si>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</si>
  <si>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</si>
  <si>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</si>
  <si>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</si>
  <si>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</si>
  <si>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</si>
  <si>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</si>
  <si>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</si>
  <si>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</si>
  <si>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</si>
  <si>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</si>
  <si>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</si>
  <si>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</si>
  <si>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</si>
  <si>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</si>
  <si>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</si>
  <si>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</si>
  <si>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</si>
  <si>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</si>
  <si>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</si>
  <si>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</si>
  <si>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</si>
  <si>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</si>
  <si>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</si>
  <si>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</si>
  <si>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</si>
  <si>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</si>
  <si>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</si>
  <si>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</si>
  <si>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</si>
  <si>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</si>
  <si>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</si>
  <si>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</si>
  <si>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</si>
  <si>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</si>
  <si>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</si>
  <si>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</si>
  <si>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</si>
  <si>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</si>
  <si>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</si>
  <si>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</si>
  <si>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</si>
  <si>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</si>
  <si>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</si>
  <si>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</si>
  <si>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</si>
  <si>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</si>
  <si>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</si>
  <si>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</si>
  <si>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</si>
  <si>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</si>
  <si>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</si>
  <si>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</si>
  <si>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</si>
  <si>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</si>
  <si>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</si>
  <si>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</si>
  <si>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</si>
  <si>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</si>
  <si>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</si>
  <si>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</si>
  <si>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</si>
  <si>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</si>
  <si>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</si>
  <si>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</si>
  <si>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</si>
  <si>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</si>
  <si>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</si>
  <si>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</si>
  <si>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</si>
  <si>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</si>
  <si>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</si>
  <si>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</si>
  <si>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</si>
  <si>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</si>
  <si>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</si>
  <si>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</si>
  <si>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</si>
  <si>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</si>
  <si>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</si>
  <si>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</si>
  <si>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</si>
  <si>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</si>
  <si>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</si>
  <si>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</si>
  <si>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</si>
  <si>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</si>
  <si>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</si>
  <si>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</si>
  <si>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</si>
  <si>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</si>
  <si>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</si>
  <si>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</si>
  <si>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</si>
  <si>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</si>
  <si>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</si>
  <si>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</si>
  <si>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</si>
  <si>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</si>
  <si>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</si>
  <si>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</si>
  <si>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</si>
  <si>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</si>
  <si>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</si>
  <si>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</si>
  <si>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</si>
  <si>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</si>
  <si>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</si>
  <si>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</si>
  <si>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</si>
  <si>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</si>
  <si>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</si>
  <si>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</si>
  <si>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</si>
  <si>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</si>
  <si>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</si>
  <si>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</si>
  <si>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</si>
  <si>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</si>
  <si>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</si>
  <si>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</si>
  <si>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</si>
  <si>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</si>
  <si>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</si>
  <si>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</si>
  <si>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</si>
  <si>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</si>
  <si>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</si>
  <si>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</si>
  <si>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</si>
  <si>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</si>
  <si>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</si>
  <si>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</si>
  <si>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</si>
  <si>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</si>
  <si>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</si>
  <si>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</si>
  <si>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</si>
  <si>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</si>
  <si>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</si>
  <si>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</si>
  <si>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</si>
  <si>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</si>
  <si>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</si>
  <si>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</si>
  <si>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</si>
  <si>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</si>
  <si>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</si>
  <si>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</si>
  <si>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</si>
  <si>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</si>
  <si>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</si>
  <si>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</si>
  <si>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</si>
  <si>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</si>
  <si>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</si>
  <si>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</si>
  <si>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</si>
  <si>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</si>
  <si>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</si>
  <si>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</si>
  <si>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</si>
  <si>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</si>
  <si>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</si>
  <si>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</si>
  <si>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</si>
  <si>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</si>
  <si>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</si>
  <si>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</si>
  <si>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</si>
  <si>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</si>
  <si>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</si>
  <si>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</si>
  <si>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</si>
  <si>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</si>
  <si>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</si>
  <si>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</si>
  <si>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</si>
  <si>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</si>
  <si>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</si>
  <si>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</si>
  <si>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</si>
  <si>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</si>
  <si>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</si>
  <si>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</si>
  <si>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</si>
  <si>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</si>
  <si>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</si>
  <si>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</si>
  <si>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</si>
  <si>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</si>
  <si>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</si>
  <si>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</si>
  <si>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</si>
  <si>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</si>
  <si>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</si>
  <si>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</si>
  <si>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</si>
  <si>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</si>
  <si>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</si>
  <si>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</si>
  <si>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</si>
  <si>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</si>
  <si>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</si>
  <si>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</si>
  <si>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</si>
  <si>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</si>
  <si>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</si>
  <si>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</si>
  <si>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</si>
  <si>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</si>
  <si>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</si>
  <si>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</si>
  <si>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</si>
  <si>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</si>
  <si>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</si>
  <si>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</si>
  <si>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</si>
  <si>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</si>
  <si>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</si>
  <si>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</si>
  <si>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</si>
  <si>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</si>
  <si>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</si>
  <si>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</si>
  <si>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</si>
  <si>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</si>
  <si>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</si>
  <si>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</si>
  <si>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</si>
  <si>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</si>
  <si>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</si>
  <si>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</si>
  <si>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</si>
  <si>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</si>
  <si>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</si>
  <si>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</si>
  <si>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</si>
  <si>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</si>
  <si>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</si>
  <si>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</si>
  <si>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</si>
  <si>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</si>
  <si>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</si>
  <si>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</si>
  <si>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</si>
  <si>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</si>
  <si>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</si>
  <si>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</si>
  <si>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</si>
  <si>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</si>
  <si>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</si>
  <si>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</si>
  <si>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</si>
  <si>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</si>
  <si>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</si>
  <si>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</si>
  <si>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</si>
  <si>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</si>
  <si>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</si>
  <si>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</si>
  <si>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</si>
  <si>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</si>
  <si>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</si>
  <si>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</si>
  <si>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</si>
  <si>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</si>
  <si>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</si>
  <si>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</si>
  <si>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</si>
  <si>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</si>
  <si>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</si>
  <si>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</si>
  <si>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</si>
  <si>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</si>
  <si>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</si>
  <si>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</si>
  <si>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</si>
  <si>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</si>
  <si>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</si>
  <si>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</si>
  <si>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</si>
  <si>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</si>
  <si>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</si>
  <si>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</si>
  <si>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</si>
  <si>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</si>
  <si>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</si>
  <si>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</si>
  <si>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</si>
  <si>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</si>
  <si>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</si>
  <si>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</si>
  <si>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</si>
  <si>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</si>
  <si>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</si>
  <si>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</si>
  <si>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</si>
  <si>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</si>
  <si>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</si>
  <si>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</si>
  <si>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</si>
  <si>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</si>
  <si>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</si>
  <si>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</si>
  <si>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</si>
  <si>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</si>
  <si>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</si>
  <si>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</si>
  <si>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</si>
  <si>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</si>
  <si>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</si>
  <si>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</si>
  <si>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</si>
  <si>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</si>
  <si>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</si>
  <si>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</si>
  <si>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</si>
  <si>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</si>
  <si>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</si>
  <si>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</si>
  <si>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</si>
  <si>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</si>
  <si>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</si>
  <si>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</si>
  <si>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</si>
  <si>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</si>
  <si>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</si>
  <si>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</si>
  <si>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</si>
  <si>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</si>
  <si>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</si>
  <si>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</si>
  <si>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</si>
  <si>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</si>
  <si>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</si>
  <si>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</si>
  <si>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</si>
  <si>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</si>
  <si>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</si>
  <si>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</si>
  <si>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</si>
  <si>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</si>
  <si>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</si>
  <si>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</si>
  <si>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</si>
  <si>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</si>
  <si>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</si>
  <si>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</si>
  <si>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</si>
  <si>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</si>
  <si>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</si>
  <si>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</si>
  <si>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</si>
  <si>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</si>
  <si>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</si>
  <si>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</si>
  <si>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</si>
  <si>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</si>
  <si>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</si>
  <si>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</si>
  <si>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</si>
  <si>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</si>
  <si>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</si>
  <si>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</si>
  <si>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</si>
  <si>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</si>
  <si>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</si>
  <si>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</si>
  <si>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</si>
  <si>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</si>
  <si>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</si>
  <si>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</si>
  <si>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</si>
  <si>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</si>
  <si>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</si>
  <si>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</si>
  <si>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</si>
  <si>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</si>
  <si>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</si>
  <si>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</si>
  <si>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</si>
  <si>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</si>
  <si>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</si>
  <si>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</si>
  <si>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</si>
  <si>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</si>
  <si>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</si>
  <si>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</si>
  <si>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</si>
  <si>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</si>
  <si>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</si>
  <si>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</si>
  <si>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</si>
  <si>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</si>
  <si>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</si>
  <si>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</si>
  <si>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</si>
  <si>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</si>
  <si>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</si>
  <si>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</si>
  <si>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</si>
  <si>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</si>
  <si>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</si>
  <si>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</si>
  <si>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</si>
  <si>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</si>
  <si>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</si>
  <si>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</si>
  <si>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</si>
  <si>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</si>
  <si>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</si>
  <si>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</si>
  <si>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</si>
  <si>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</si>
  <si>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</si>
  <si>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</si>
  <si>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</si>
  <si>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</si>
  <si>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</si>
  <si>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</si>
  <si>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</si>
  <si>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</si>
  <si>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</si>
  <si>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</si>
  <si>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</si>
  <si>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</si>
  <si>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</si>
  <si>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</si>
  <si>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</si>
  <si>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</si>
  <si>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</si>
  <si>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</si>
  <si>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</si>
  <si>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</si>
  <si>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</si>
  <si>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</si>
  <si>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</si>
  <si>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</si>
  <si>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</si>
  <si>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</si>
  <si>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</si>
  <si>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</si>
  <si>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</si>
  <si>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</si>
  <si>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</si>
  <si>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</si>
  <si>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</si>
  <si>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</si>
  <si>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</si>
  <si>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</si>
  <si>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</si>
  <si>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</si>
  <si>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</si>
  <si>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</si>
  <si>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</si>
  <si>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</si>
  <si>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</si>
  <si>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</si>
  <si>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</si>
  <si>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</si>
  <si>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</si>
  <si>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</si>
  <si>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</si>
  <si>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</si>
  <si>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</si>
  <si>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</si>
  <si>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</si>
  <si>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</si>
  <si>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</si>
  <si>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</si>
  <si>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</si>
  <si>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</si>
  <si>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</si>
  <si>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</si>
  <si>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</si>
  <si>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</si>
  <si>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</si>
  <si>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</si>
  <si>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</si>
  <si>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</si>
  <si>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</si>
  <si>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</si>
  <si>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</si>
  <si>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</si>
  <si>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</si>
  <si>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</si>
  <si>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</si>
  <si>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</si>
  <si>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</si>
  <si>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</si>
  <si>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</si>
  <si>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</si>
  <si>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</si>
  <si>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</si>
  <si>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</si>
  <si>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</si>
  <si>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</si>
  <si>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</si>
  <si>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</si>
  <si>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</si>
  <si>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</si>
  <si>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</si>
  <si>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</si>
  <si>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</si>
  <si>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</si>
  <si>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</si>
  <si>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</si>
  <si>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</si>
  <si>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</si>
  <si>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</si>
  <si>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</si>
  <si>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</si>
  <si>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</si>
  <si>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</si>
  <si>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</si>
  <si>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</si>
  <si>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</si>
  <si>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</si>
  <si>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</si>
  <si>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</si>
  <si>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</si>
  <si>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</si>
  <si>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</si>
  <si>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</si>
  <si>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</si>
  <si>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</si>
  <si>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</si>
  <si>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</si>
  <si>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</si>
  <si>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</si>
  <si>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</si>
  <si>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</si>
  <si>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</si>
  <si>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</si>
  <si>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</si>
  <si>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</si>
  <si>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</si>
  <si>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</si>
  <si>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</si>
  <si>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</si>
  <si>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</si>
  <si>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</si>
  <si>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</si>
  <si>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</si>
  <si>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</si>
  <si>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</si>
  <si>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</si>
  <si>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</si>
  <si>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</si>
  <si>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</si>
  <si>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</si>
  <si>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</si>
  <si>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</si>
  <si>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</si>
  <si>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</si>
  <si>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</si>
  <si>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</si>
  <si>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</si>
  <si>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</si>
  <si>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</si>
  <si>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</si>
  <si>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</si>
  <si>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</si>
  <si>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</si>
  <si>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</si>
  <si>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</si>
  <si>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</si>
  <si>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</si>
  <si>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</si>
  <si>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</si>
  <si>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</si>
  <si>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</si>
  <si>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</si>
  <si>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</si>
  <si>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</si>
  <si>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</si>
  <si>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</si>
  <si>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</si>
  <si>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</si>
  <si>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</si>
  <si>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</si>
  <si>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</si>
  <si>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</si>
  <si>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</si>
  <si>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</si>
  <si>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</si>
  <si>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</si>
  <si>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</si>
  <si>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</si>
  <si>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</si>
  <si>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</si>
  <si>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</si>
  <si>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</si>
  <si>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</si>
  <si>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</si>
  <si>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</si>
  <si>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</si>
  <si>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</si>
  <si>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</si>
  <si>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</si>
  <si>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</si>
  <si>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</si>
  <si>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</si>
  <si>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</si>
  <si>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</si>
  <si>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</si>
  <si>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</si>
  <si>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</si>
  <si>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</si>
  <si>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</si>
  <si>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12/31/2018</t>
  </si>
  <si>
    <t>922</t>
  </si>
  <si>
    <t>BHC Fairfax Behavioral Health - Everett</t>
  </si>
  <si>
    <t>916 Pacific Ave, 7th Floor</t>
  </si>
  <si>
    <t>Everett</t>
  </si>
  <si>
    <t>Snohomish</t>
  </si>
  <si>
    <t>425-821-2000</t>
  </si>
  <si>
    <t>Heather Tuck</t>
  </si>
  <si>
    <t>Rebecca Shauinger</t>
  </si>
  <si>
    <t>12/31/2017</t>
  </si>
  <si>
    <t>WA,  98201</t>
  </si>
  <si>
    <t>Ron Escarda</t>
  </si>
  <si>
    <t>Rachel Cox</t>
  </si>
  <si>
    <t>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</si>
</sst>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4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87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3" borderId="0" xfId="0" applyFont="1" applyFill="1" applyAlignment="1" applyProtection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80" zoomScaleNormal="80" workbookViewId="0">
      <selection activeCell="A720" sqref="A720:XFD817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620126</v>
      </c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340811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19636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9941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55142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5948</v>
      </c>
      <c r="BF48" s="195">
        <f>ROUND(((B48/CE61)*BF61),0)</f>
        <v>0</v>
      </c>
      <c r="BG48" s="195">
        <f>ROUND(((B48/CE61)*BG61),0)</f>
        <v>5610</v>
      </c>
      <c r="BH48" s="195">
        <f>ROUND(((B48/CE61)*BH61),0)</f>
        <v>0</v>
      </c>
      <c r="BI48" s="195">
        <f>ROUND(((B48/CE61)*BI61),0)</f>
        <v>59056</v>
      </c>
      <c r="BJ48" s="195">
        <f>ROUND(((B48/CE61)*BJ61),0)</f>
        <v>13397</v>
      </c>
      <c r="BK48" s="195">
        <f>ROUND(((B48/CE61)*BK61),0)</f>
        <v>7405</v>
      </c>
      <c r="BL48" s="195">
        <f>ROUND(((B48/CE61)*BL61),0)</f>
        <v>19600</v>
      </c>
      <c r="BM48" s="195">
        <f>ROUND(((B48/CE61)*BM61),0)</f>
        <v>0</v>
      </c>
      <c r="BN48" s="195">
        <f>ROUND(((B48/CE61)*BN61),0)</f>
        <v>27528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11100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6810</v>
      </c>
      <c r="BW48" s="195">
        <f>ROUND(((B48/CE61)*BW61),0)</f>
        <v>0</v>
      </c>
      <c r="BX48" s="195">
        <f>ROUND(((B48/CE61)*BX61),0)</f>
        <v>17126</v>
      </c>
      <c r="BY48" s="195">
        <f>ROUND(((B48/CE61)*BY61),0)</f>
        <v>12847</v>
      </c>
      <c r="BZ48" s="195">
        <f>ROUND(((B48/CE61)*BZ61),0)</f>
        <v>0</v>
      </c>
      <c r="CA48" s="195">
        <f>ROUND(((B48/CE61)*CA61),0)</f>
        <v>31</v>
      </c>
      <c r="CB48" s="195">
        <f>ROUND(((B48/CE61)*CB61),0)</f>
        <v>0</v>
      </c>
      <c r="CC48" s="195">
        <f>ROUND(((B48/CE61)*CC61),0)</f>
        <v>8137</v>
      </c>
      <c r="CD48" s="195"/>
      <c r="CE48" s="195">
        <f>SUM(C48:CD48)</f>
        <v>620125</v>
      </c>
    </row>
    <row r="49" spans="1:84" ht="12.6" customHeight="1" x14ac:dyDescent="0.25">
      <c r="A49" s="175" t="s">
        <v>206</v>
      </c>
      <c r="B49" s="195">
        <f>B47+B48</f>
        <v>620126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513185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513185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513185</v>
      </c>
    </row>
    <row r="53" spans="1:84" ht="12.6" customHeight="1" x14ac:dyDescent="0.25">
      <c r="A53" s="175" t="s">
        <v>206</v>
      </c>
      <c r="B53" s="195">
        <f>B51+B52</f>
        <v>513185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/>
      <c r="F59" s="184"/>
      <c r="G59" s="184"/>
      <c r="H59" s="184">
        <v>9979</v>
      </c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f>9979*3</f>
        <v>29937</v>
      </c>
      <c r="AZ59" s="185"/>
      <c r="BA59" s="248"/>
      <c r="BB59" s="248"/>
      <c r="BC59" s="248"/>
      <c r="BD59" s="248"/>
      <c r="BE59" s="185">
        <v>22000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/>
      <c r="D60" s="187"/>
      <c r="E60" s="187"/>
      <c r="F60" s="223"/>
      <c r="G60" s="187"/>
      <c r="H60" s="187">
        <v>26.65</v>
      </c>
      <c r="I60" s="187"/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>
        <v>0.83</v>
      </c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>
        <v>0.92</v>
      </c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>
        <v>2</v>
      </c>
      <c r="AZ60" s="221"/>
      <c r="BA60" s="221"/>
      <c r="BB60" s="221"/>
      <c r="BC60" s="221"/>
      <c r="BD60" s="221"/>
      <c r="BE60" s="221">
        <v>0.56999999999999995</v>
      </c>
      <c r="BF60" s="221">
        <v>2.5</v>
      </c>
      <c r="BG60" s="221">
        <v>0.57999999999999996</v>
      </c>
      <c r="BH60" s="221"/>
      <c r="BI60" s="221">
        <v>6.74</v>
      </c>
      <c r="BJ60" s="221">
        <v>0.92</v>
      </c>
      <c r="BK60" s="221">
        <v>1.02</v>
      </c>
      <c r="BL60" s="221">
        <v>2.08</v>
      </c>
      <c r="BM60" s="221"/>
      <c r="BN60" s="221">
        <v>1.02</v>
      </c>
      <c r="BO60" s="221"/>
      <c r="BP60" s="221"/>
      <c r="BQ60" s="221"/>
      <c r="BR60" s="221">
        <v>0.75</v>
      </c>
      <c r="BS60" s="221"/>
      <c r="BT60" s="221"/>
      <c r="BU60" s="221"/>
      <c r="BV60" s="221">
        <v>0.96</v>
      </c>
      <c r="BW60" s="221"/>
      <c r="BX60" s="221">
        <v>1.07</v>
      </c>
      <c r="BY60" s="221">
        <v>0.8</v>
      </c>
      <c r="BZ60" s="221"/>
      <c r="CA60" s="221"/>
      <c r="CB60" s="221"/>
      <c r="CC60" s="221">
        <v>0.48</v>
      </c>
      <c r="CD60" s="249" t="s">
        <v>221</v>
      </c>
      <c r="CE60" s="251">
        <f t="shared" ref="CE60:CE70" si="0">SUM(C60:CD60)</f>
        <v>49.89</v>
      </c>
    </row>
    <row r="61" spans="1:84" ht="12.6" customHeight="1" x14ac:dyDescent="0.25">
      <c r="A61" s="171" t="s">
        <v>235</v>
      </c>
      <c r="B61" s="175"/>
      <c r="C61" s="184"/>
      <c r="D61" s="184"/>
      <c r="E61" s="184"/>
      <c r="F61" s="185"/>
      <c r="G61" s="184"/>
      <c r="H61" s="184">
        <v>2059798</v>
      </c>
      <c r="I61" s="185"/>
      <c r="J61" s="185"/>
      <c r="K61" s="185"/>
      <c r="L61" s="185"/>
      <c r="M61" s="184"/>
      <c r="N61" s="184"/>
      <c r="O61" s="184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>
        <v>118675</v>
      </c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>
        <v>60083</v>
      </c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>
        <v>333265</v>
      </c>
      <c r="AZ61" s="185"/>
      <c r="BA61" s="185"/>
      <c r="BB61" s="185"/>
      <c r="BC61" s="185"/>
      <c r="BD61" s="185"/>
      <c r="BE61" s="185">
        <v>35948</v>
      </c>
      <c r="BF61" s="185"/>
      <c r="BG61" s="185">
        <v>33905</v>
      </c>
      <c r="BH61" s="185"/>
      <c r="BI61" s="185">
        <v>356924</v>
      </c>
      <c r="BJ61" s="185">
        <v>80969</v>
      </c>
      <c r="BK61" s="185">
        <v>44755</v>
      </c>
      <c r="BL61" s="185">
        <v>118459</v>
      </c>
      <c r="BM61" s="185"/>
      <c r="BN61" s="185">
        <v>166373</v>
      </c>
      <c r="BO61" s="185"/>
      <c r="BP61" s="185"/>
      <c r="BQ61" s="185"/>
      <c r="BR61" s="185">
        <v>67087</v>
      </c>
      <c r="BS61" s="185"/>
      <c r="BT61" s="185"/>
      <c r="BU61" s="185"/>
      <c r="BV61" s="185">
        <v>41158</v>
      </c>
      <c r="BW61" s="185"/>
      <c r="BX61" s="185">
        <v>103508</v>
      </c>
      <c r="BY61" s="185">
        <v>77647</v>
      </c>
      <c r="BZ61" s="185"/>
      <c r="CA61" s="185">
        <v>186</v>
      </c>
      <c r="CB61" s="185"/>
      <c r="CC61" s="185">
        <v>49181</v>
      </c>
      <c r="CD61" s="249" t="s">
        <v>221</v>
      </c>
      <c r="CE61" s="195">
        <f t="shared" si="0"/>
        <v>3747921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0</v>
      </c>
      <c r="F62" s="195">
        <f t="shared" si="1"/>
        <v>0</v>
      </c>
      <c r="G62" s="195">
        <f t="shared" si="1"/>
        <v>0</v>
      </c>
      <c r="H62" s="195">
        <f t="shared" si="1"/>
        <v>340811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0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0</v>
      </c>
      <c r="Z62" s="195">
        <f t="shared" si="1"/>
        <v>0</v>
      </c>
      <c r="AA62" s="195">
        <f t="shared" si="1"/>
        <v>0</v>
      </c>
      <c r="AB62" s="195">
        <f t="shared" si="1"/>
        <v>19636</v>
      </c>
      <c r="AC62" s="195">
        <f t="shared" si="1"/>
        <v>0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9941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55142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0</v>
      </c>
      <c r="BE62" s="195">
        <f t="shared" si="1"/>
        <v>5948</v>
      </c>
      <c r="BF62" s="195">
        <f t="shared" si="1"/>
        <v>0</v>
      </c>
      <c r="BG62" s="195">
        <f t="shared" si="1"/>
        <v>5610</v>
      </c>
      <c r="BH62" s="195">
        <f t="shared" si="1"/>
        <v>0</v>
      </c>
      <c r="BI62" s="195">
        <f t="shared" si="1"/>
        <v>59056</v>
      </c>
      <c r="BJ62" s="195">
        <f t="shared" si="1"/>
        <v>13397</v>
      </c>
      <c r="BK62" s="195">
        <f t="shared" si="1"/>
        <v>7405</v>
      </c>
      <c r="BL62" s="195">
        <f t="shared" si="1"/>
        <v>19600</v>
      </c>
      <c r="BM62" s="195">
        <f t="shared" si="1"/>
        <v>0</v>
      </c>
      <c r="BN62" s="195">
        <f t="shared" si="1"/>
        <v>27528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11100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6810</v>
      </c>
      <c r="BW62" s="195">
        <f t="shared" si="2"/>
        <v>0</v>
      </c>
      <c r="BX62" s="195">
        <f t="shared" si="2"/>
        <v>17126</v>
      </c>
      <c r="BY62" s="195">
        <f t="shared" si="2"/>
        <v>12847</v>
      </c>
      <c r="BZ62" s="195">
        <f t="shared" si="2"/>
        <v>0</v>
      </c>
      <c r="CA62" s="195">
        <f t="shared" si="2"/>
        <v>31</v>
      </c>
      <c r="CB62" s="195">
        <f t="shared" si="2"/>
        <v>0</v>
      </c>
      <c r="CC62" s="195">
        <f t="shared" si="2"/>
        <v>8137</v>
      </c>
      <c r="CD62" s="249" t="s">
        <v>221</v>
      </c>
      <c r="CE62" s="195">
        <f t="shared" si="0"/>
        <v>620125</v>
      </c>
      <c r="CF62" s="252"/>
    </row>
    <row r="63" spans="1:84" ht="12.6" customHeight="1" x14ac:dyDescent="0.25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>
        <v>1120862</v>
      </c>
      <c r="BX63" s="185"/>
      <c r="BY63" s="185"/>
      <c r="BZ63" s="185"/>
      <c r="CA63" s="185"/>
      <c r="CB63" s="185"/>
      <c r="CC63" s="185"/>
      <c r="CD63" s="249" t="s">
        <v>221</v>
      </c>
      <c r="CE63" s="195">
        <f t="shared" si="0"/>
        <v>1120862</v>
      </c>
      <c r="CF63" s="252"/>
    </row>
    <row r="64" spans="1:84" ht="12.6" customHeight="1" x14ac:dyDescent="0.25">
      <c r="A64" s="171" t="s">
        <v>237</v>
      </c>
      <c r="B64" s="175"/>
      <c r="C64" s="184"/>
      <c r="D64" s="184"/>
      <c r="E64" s="185"/>
      <c r="F64" s="185"/>
      <c r="G64" s="184"/>
      <c r="H64" s="184">
        <v>46</v>
      </c>
      <c r="I64" s="185"/>
      <c r="J64" s="185"/>
      <c r="K64" s="185"/>
      <c r="L64" s="185"/>
      <c r="M64" s="184"/>
      <c r="N64" s="184"/>
      <c r="O64" s="184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>
        <v>121032</v>
      </c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>
        <v>2164</v>
      </c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/>
      <c r="BC64" s="185"/>
      <c r="BD64" s="185"/>
      <c r="BE64" s="185">
        <v>4540</v>
      </c>
      <c r="BF64" s="185">
        <v>1107</v>
      </c>
      <c r="BG64" s="185"/>
      <c r="BH64" s="185"/>
      <c r="BI64" s="185">
        <v>62237</v>
      </c>
      <c r="BJ64" s="185"/>
      <c r="BK64" s="185">
        <v>501</v>
      </c>
      <c r="BL64" s="185"/>
      <c r="BM64" s="185"/>
      <c r="BN64" s="185">
        <v>202</v>
      </c>
      <c r="BO64" s="185"/>
      <c r="BP64" s="185"/>
      <c r="BQ64" s="185"/>
      <c r="BR64" s="185"/>
      <c r="BS64" s="185"/>
      <c r="BT64" s="185"/>
      <c r="BU64" s="185"/>
      <c r="BV64" s="185">
        <v>2162</v>
      </c>
      <c r="BW64" s="185"/>
      <c r="BX64" s="185"/>
      <c r="BY64" s="185">
        <v>432</v>
      </c>
      <c r="BZ64" s="185"/>
      <c r="CA64" s="185"/>
      <c r="CB64" s="185"/>
      <c r="CC64" s="185">
        <v>317</v>
      </c>
      <c r="CD64" s="249" t="s">
        <v>221</v>
      </c>
      <c r="CE64" s="195">
        <f t="shared" si="0"/>
        <v>194740</v>
      </c>
      <c r="CF64" s="252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2542</v>
      </c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9" t="s">
        <v>221</v>
      </c>
      <c r="CE65" s="195">
        <f t="shared" si="0"/>
        <v>2542</v>
      </c>
      <c r="CF65" s="252"/>
    </row>
    <row r="66" spans="1:84" ht="12.6" customHeight="1" x14ac:dyDescent="0.25">
      <c r="A66" s="171" t="s">
        <v>239</v>
      </c>
      <c r="B66" s="175"/>
      <c r="C66" s="184"/>
      <c r="D66" s="184"/>
      <c r="E66" s="184"/>
      <c r="F66" s="184"/>
      <c r="G66" s="184"/>
      <c r="H66" s="184">
        <v>25910</v>
      </c>
      <c r="I66" s="184"/>
      <c r="J66" s="184"/>
      <c r="K66" s="185"/>
      <c r="L66" s="185"/>
      <c r="M66" s="184"/>
      <c r="N66" s="184"/>
      <c r="O66" s="185"/>
      <c r="P66" s="185"/>
      <c r="Q66" s="185"/>
      <c r="R66" s="185"/>
      <c r="S66" s="184"/>
      <c r="T66" s="184"/>
      <c r="U66" s="185">
        <v>26776</v>
      </c>
      <c r="V66" s="185">
        <v>256</v>
      </c>
      <c r="W66" s="185"/>
      <c r="X66" s="185"/>
      <c r="Y66" s="185">
        <v>15770</v>
      </c>
      <c r="Z66" s="185"/>
      <c r="AA66" s="185"/>
      <c r="AB66" s="185">
        <v>11743</v>
      </c>
      <c r="AC66" s="185"/>
      <c r="AD66" s="185"/>
      <c r="AE66" s="185"/>
      <c r="AF66" s="185"/>
      <c r="AG66" s="185">
        <v>4394</v>
      </c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>
        <v>11156</v>
      </c>
      <c r="AZ66" s="185"/>
      <c r="BA66" s="185">
        <v>14563</v>
      </c>
      <c r="BB66" s="185"/>
      <c r="BC66" s="185"/>
      <c r="BD66" s="185"/>
      <c r="BE66" s="185">
        <v>6623</v>
      </c>
      <c r="BF66" s="185">
        <v>129501</v>
      </c>
      <c r="BG66" s="185">
        <v>666</v>
      </c>
      <c r="BH66" s="185"/>
      <c r="BI66" s="185">
        <v>31869</v>
      </c>
      <c r="BJ66" s="185">
        <v>63</v>
      </c>
      <c r="BK66" s="185"/>
      <c r="BL66" s="185"/>
      <c r="BM66" s="185"/>
      <c r="BN66" s="185">
        <v>14108</v>
      </c>
      <c r="BO66" s="185"/>
      <c r="BP66" s="185"/>
      <c r="BQ66" s="185"/>
      <c r="BR66" s="185"/>
      <c r="BS66" s="185"/>
      <c r="BT66" s="185"/>
      <c r="BU66" s="185"/>
      <c r="BV66" s="185">
        <v>47995</v>
      </c>
      <c r="BW66" s="185">
        <v>34785</v>
      </c>
      <c r="BX66" s="185">
        <v>756</v>
      </c>
      <c r="BY66" s="185">
        <v>326</v>
      </c>
      <c r="BZ66" s="185"/>
      <c r="CA66" s="185"/>
      <c r="CB66" s="185"/>
      <c r="CC66" s="185"/>
      <c r="CD66" s="249" t="s">
        <v>221</v>
      </c>
      <c r="CE66" s="195">
        <f t="shared" si="0"/>
        <v>377260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0</v>
      </c>
      <c r="F67" s="195">
        <f t="shared" si="3"/>
        <v>0</v>
      </c>
      <c r="G67" s="195">
        <f t="shared" si="3"/>
        <v>0</v>
      </c>
      <c r="H67" s="195">
        <f t="shared" si="3"/>
        <v>513185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0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0</v>
      </c>
      <c r="Z67" s="195">
        <f t="shared" si="3"/>
        <v>0</v>
      </c>
      <c r="AA67" s="195">
        <f t="shared" si="3"/>
        <v>0</v>
      </c>
      <c r="AB67" s="195">
        <f t="shared" si="3"/>
        <v>0</v>
      </c>
      <c r="AC67" s="195">
        <f t="shared" si="3"/>
        <v>0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0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0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0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513185</v>
      </c>
      <c r="CF67" s="252"/>
    </row>
    <row r="68" spans="1:84" ht="12.6" customHeight="1" x14ac:dyDescent="0.25">
      <c r="A68" s="171" t="s">
        <v>240</v>
      </c>
      <c r="B68" s="175"/>
      <c r="C68" s="184"/>
      <c r="D68" s="184"/>
      <c r="E68" s="184"/>
      <c r="F68" s="184"/>
      <c r="G68" s="184"/>
      <c r="H68" s="184">
        <v>293</v>
      </c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>
        <v>1315</v>
      </c>
      <c r="BF68" s="185"/>
      <c r="BG68" s="185"/>
      <c r="BH68" s="185"/>
      <c r="BI68" s="185"/>
      <c r="BJ68" s="185"/>
      <c r="BK68" s="185"/>
      <c r="BL68" s="185"/>
      <c r="BM68" s="185"/>
      <c r="BN68" s="185">
        <v>595454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9" t="s">
        <v>221</v>
      </c>
      <c r="CE68" s="195">
        <f t="shared" si="0"/>
        <v>597062</v>
      </c>
      <c r="CF68" s="252"/>
    </row>
    <row r="69" spans="1:84" ht="12.6" customHeight="1" x14ac:dyDescent="0.25">
      <c r="A69" s="171" t="s">
        <v>241</v>
      </c>
      <c r="B69" s="175"/>
      <c r="C69" s="184"/>
      <c r="D69" s="184"/>
      <c r="E69" s="185"/>
      <c r="F69" s="185"/>
      <c r="G69" s="184"/>
      <c r="H69" s="184">
        <v>779</v>
      </c>
      <c r="I69" s="185"/>
      <c r="J69" s="185"/>
      <c r="K69" s="185"/>
      <c r="L69" s="185"/>
      <c r="M69" s="184"/>
      <c r="N69" s="184"/>
      <c r="O69" s="184"/>
      <c r="P69" s="185"/>
      <c r="Q69" s="185"/>
      <c r="R69" s="224"/>
      <c r="S69" s="185"/>
      <c r="T69" s="184"/>
      <c r="U69" s="185"/>
      <c r="V69" s="185"/>
      <c r="W69" s="184"/>
      <c r="X69" s="185"/>
      <c r="Y69" s="185"/>
      <c r="Z69" s="185"/>
      <c r="AA69" s="185"/>
      <c r="AB69" s="185">
        <v>9798</v>
      </c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>
        <v>277</v>
      </c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/>
      <c r="AY69" s="185"/>
      <c r="AZ69" s="185"/>
      <c r="BA69" s="185"/>
      <c r="BB69" s="185"/>
      <c r="BC69" s="185">
        <v>27616</v>
      </c>
      <c r="BD69" s="185"/>
      <c r="BE69" s="185">
        <v>9514</v>
      </c>
      <c r="BF69" s="185"/>
      <c r="BG69" s="185">
        <v>708</v>
      </c>
      <c r="BH69" s="224"/>
      <c r="BI69" s="185">
        <v>25436</v>
      </c>
      <c r="BJ69" s="185">
        <v>267</v>
      </c>
      <c r="BK69" s="185">
        <v>83</v>
      </c>
      <c r="BL69" s="185"/>
      <c r="BM69" s="185"/>
      <c r="BN69" s="185">
        <v>35358</v>
      </c>
      <c r="BO69" s="185"/>
      <c r="BP69" s="185"/>
      <c r="BQ69" s="185"/>
      <c r="BR69" s="185">
        <v>2814</v>
      </c>
      <c r="BS69" s="185"/>
      <c r="BT69" s="185"/>
      <c r="BU69" s="185"/>
      <c r="BV69" s="185"/>
      <c r="BW69" s="185">
        <v>1614</v>
      </c>
      <c r="BX69" s="185"/>
      <c r="BY69" s="185">
        <v>4432</v>
      </c>
      <c r="BZ69" s="185"/>
      <c r="CA69" s="185"/>
      <c r="CB69" s="185"/>
      <c r="CC69" s="185"/>
      <c r="CD69" s="188">
        <v>1349405</v>
      </c>
      <c r="CE69" s="195">
        <f t="shared" si="0"/>
        <v>1468101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0</v>
      </c>
      <c r="F71" s="195">
        <f t="shared" si="5"/>
        <v>0</v>
      </c>
      <c r="G71" s="195">
        <f t="shared" si="5"/>
        <v>0</v>
      </c>
      <c r="H71" s="195">
        <f t="shared" si="5"/>
        <v>2940822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0</v>
      </c>
      <c r="Q71" s="195">
        <f t="shared" si="5"/>
        <v>0</v>
      </c>
      <c r="R71" s="195">
        <f t="shared" si="5"/>
        <v>0</v>
      </c>
      <c r="S71" s="195">
        <f t="shared" si="5"/>
        <v>0</v>
      </c>
      <c r="T71" s="195">
        <f t="shared" si="5"/>
        <v>0</v>
      </c>
      <c r="U71" s="195">
        <f t="shared" si="5"/>
        <v>26776</v>
      </c>
      <c r="V71" s="195">
        <f t="shared" si="5"/>
        <v>256</v>
      </c>
      <c r="W71" s="195">
        <f t="shared" si="5"/>
        <v>0</v>
      </c>
      <c r="X71" s="195">
        <f t="shared" si="5"/>
        <v>0</v>
      </c>
      <c r="Y71" s="195">
        <f t="shared" si="5"/>
        <v>15770</v>
      </c>
      <c r="Z71" s="195">
        <f t="shared" si="5"/>
        <v>0</v>
      </c>
      <c r="AA71" s="195">
        <f t="shared" si="5"/>
        <v>0</v>
      </c>
      <c r="AB71" s="195">
        <f t="shared" si="5"/>
        <v>280884</v>
      </c>
      <c r="AC71" s="195">
        <f t="shared" si="5"/>
        <v>0</v>
      </c>
      <c r="AD71" s="195">
        <f t="shared" si="5"/>
        <v>0</v>
      </c>
      <c r="AE71" s="195">
        <f t="shared" si="5"/>
        <v>0</v>
      </c>
      <c r="AF71" s="195">
        <f t="shared" si="5"/>
        <v>0</v>
      </c>
      <c r="AG71" s="195">
        <f t="shared" si="5"/>
        <v>4394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0</v>
      </c>
      <c r="AK71" s="195">
        <f t="shared" si="6"/>
        <v>0</v>
      </c>
      <c r="AL71" s="195">
        <f t="shared" si="6"/>
        <v>0</v>
      </c>
      <c r="AM71" s="195">
        <f t="shared" si="6"/>
        <v>72465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399563</v>
      </c>
      <c r="AZ71" s="195">
        <f t="shared" si="6"/>
        <v>0</v>
      </c>
      <c r="BA71" s="195">
        <f t="shared" si="6"/>
        <v>14563</v>
      </c>
      <c r="BB71" s="195">
        <f t="shared" si="6"/>
        <v>0</v>
      </c>
      <c r="BC71" s="195">
        <f t="shared" si="6"/>
        <v>27616</v>
      </c>
      <c r="BD71" s="195">
        <f t="shared" si="6"/>
        <v>0</v>
      </c>
      <c r="BE71" s="195">
        <f t="shared" si="6"/>
        <v>66430</v>
      </c>
      <c r="BF71" s="195">
        <f t="shared" si="6"/>
        <v>130608</v>
      </c>
      <c r="BG71" s="195">
        <f t="shared" si="6"/>
        <v>40889</v>
      </c>
      <c r="BH71" s="195">
        <f t="shared" si="6"/>
        <v>0</v>
      </c>
      <c r="BI71" s="195">
        <f t="shared" si="6"/>
        <v>535522</v>
      </c>
      <c r="BJ71" s="195">
        <f t="shared" si="6"/>
        <v>94696</v>
      </c>
      <c r="BK71" s="195">
        <f t="shared" si="6"/>
        <v>52744</v>
      </c>
      <c r="BL71" s="195">
        <f t="shared" si="6"/>
        <v>138059</v>
      </c>
      <c r="BM71" s="195">
        <f t="shared" si="6"/>
        <v>0</v>
      </c>
      <c r="BN71" s="195">
        <f t="shared" si="6"/>
        <v>839023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81001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98125</v>
      </c>
      <c r="BW71" s="195">
        <f t="shared" si="7"/>
        <v>1157261</v>
      </c>
      <c r="BX71" s="195">
        <f t="shared" si="7"/>
        <v>121390</v>
      </c>
      <c r="BY71" s="195">
        <f t="shared" si="7"/>
        <v>95684</v>
      </c>
      <c r="BZ71" s="195">
        <f t="shared" si="7"/>
        <v>0</v>
      </c>
      <c r="CA71" s="195">
        <f t="shared" si="7"/>
        <v>217</v>
      </c>
      <c r="CB71" s="195">
        <f t="shared" si="7"/>
        <v>0</v>
      </c>
      <c r="CC71" s="195">
        <f t="shared" si="7"/>
        <v>57635</v>
      </c>
      <c r="CD71" s="245">
        <f>CD69-CD70</f>
        <v>1349405</v>
      </c>
      <c r="CE71" s="195">
        <f>SUM(CE61:CE69)-CE70</f>
        <v>8641798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/>
      <c r="D73" s="184"/>
      <c r="E73" s="185"/>
      <c r="F73" s="185"/>
      <c r="G73" s="184"/>
      <c r="H73" s="184">
        <v>30278289</v>
      </c>
      <c r="I73" s="185"/>
      <c r="J73" s="185"/>
      <c r="K73" s="185"/>
      <c r="L73" s="185"/>
      <c r="M73" s="184"/>
      <c r="N73" s="184"/>
      <c r="O73" s="184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30278289</v>
      </c>
      <c r="CF73" s="252"/>
    </row>
    <row r="74" spans="1:84" ht="12.6" customHeight="1" x14ac:dyDescent="0.25">
      <c r="A74" s="171" t="s">
        <v>246</v>
      </c>
      <c r="B74" s="175"/>
      <c r="C74" s="184"/>
      <c r="D74" s="184"/>
      <c r="E74" s="185"/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0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0</v>
      </c>
      <c r="F75" s="195">
        <f t="shared" si="9"/>
        <v>0</v>
      </c>
      <c r="G75" s="195">
        <f t="shared" si="9"/>
        <v>0</v>
      </c>
      <c r="H75" s="195">
        <f t="shared" si="9"/>
        <v>30278289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0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0</v>
      </c>
      <c r="U75" s="195">
        <f t="shared" si="9"/>
        <v>0</v>
      </c>
      <c r="V75" s="195">
        <f t="shared" si="9"/>
        <v>0</v>
      </c>
      <c r="W75" s="195">
        <f t="shared" si="9"/>
        <v>0</v>
      </c>
      <c r="X75" s="195">
        <f t="shared" si="9"/>
        <v>0</v>
      </c>
      <c r="Y75" s="195">
        <f t="shared" si="9"/>
        <v>0</v>
      </c>
      <c r="Z75" s="195">
        <f t="shared" si="9"/>
        <v>0</v>
      </c>
      <c r="AA75" s="195">
        <f t="shared" si="9"/>
        <v>0</v>
      </c>
      <c r="AB75" s="195">
        <f t="shared" si="9"/>
        <v>0</v>
      </c>
      <c r="AC75" s="195">
        <f t="shared" si="9"/>
        <v>0</v>
      </c>
      <c r="AD75" s="195">
        <f t="shared" si="9"/>
        <v>0</v>
      </c>
      <c r="AE75" s="195">
        <f t="shared" si="9"/>
        <v>0</v>
      </c>
      <c r="AF75" s="195">
        <f t="shared" si="9"/>
        <v>0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0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30278289</v>
      </c>
      <c r="CF75" s="252"/>
    </row>
    <row r="76" spans="1:84" ht="12.6" customHeight="1" x14ac:dyDescent="0.25">
      <c r="A76" s="171" t="s">
        <v>248</v>
      </c>
      <c r="B76" s="175"/>
      <c r="C76" s="184"/>
      <c r="D76" s="184"/>
      <c r="E76" s="185"/>
      <c r="F76" s="185"/>
      <c r="G76" s="184"/>
      <c r="H76" s="184">
        <v>22000</v>
      </c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5"/>
      <c r="BA76" s="185"/>
      <c r="BB76" s="185"/>
      <c r="BC76" s="185"/>
      <c r="BD76" s="185"/>
      <c r="BE76" s="185"/>
      <c r="BF76" s="185"/>
      <c r="BG76" s="185"/>
      <c r="BH76" s="185"/>
      <c r="BI76" s="185"/>
      <c r="BJ76" s="185"/>
      <c r="BK76" s="185"/>
      <c r="BL76" s="185"/>
      <c r="BM76" s="185"/>
      <c r="BN76" s="185"/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85"/>
      <c r="CA76" s="185"/>
      <c r="CB76" s="185"/>
      <c r="CC76" s="185"/>
      <c r="CD76" s="249" t="s">
        <v>221</v>
      </c>
      <c r="CE76" s="195">
        <f t="shared" si="8"/>
        <v>22000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/>
      <c r="F77" s="184"/>
      <c r="G77" s="184"/>
      <c r="H77" s="184">
        <f>9979*3</f>
        <v>29937</v>
      </c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29937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/>
      <c r="E78" s="184"/>
      <c r="F78" s="184"/>
      <c r="G78" s="184"/>
      <c r="H78" s="184">
        <f>2.5*2080</f>
        <v>5200</v>
      </c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5200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/>
      <c r="F79" s="184"/>
      <c r="G79" s="184"/>
      <c r="H79" s="184">
        <f>32236/11*12</f>
        <v>35166.545454545456</v>
      </c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35166.545454545456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/>
      <c r="F80" s="187"/>
      <c r="G80" s="187"/>
      <c r="H80" s="187">
        <v>26.65</v>
      </c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26.65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1265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1266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1267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1268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1268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1269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1270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1273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1272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/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1271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/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>
        <v>1</v>
      </c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857</v>
      </c>
      <c r="D111" s="174">
        <v>9979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/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30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30</v>
      </c>
    </row>
    <row r="128" spans="1:5" ht="12.6" customHeight="1" x14ac:dyDescent="0.25">
      <c r="A128" s="173" t="s">
        <v>292</v>
      </c>
      <c r="B128" s="172" t="s">
        <v>256</v>
      </c>
      <c r="C128" s="189"/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200</v>
      </c>
      <c r="C138" s="189">
        <v>460</v>
      </c>
      <c r="D138" s="174">
        <v>197</v>
      </c>
      <c r="E138" s="175">
        <f>SUM(B138:D138)</f>
        <v>857</v>
      </c>
    </row>
    <row r="139" spans="1:6" ht="12.6" customHeight="1" x14ac:dyDescent="0.25">
      <c r="A139" s="173" t="s">
        <v>215</v>
      </c>
      <c r="B139" s="174">
        <v>2913</v>
      </c>
      <c r="C139" s="189">
        <v>5283</v>
      </c>
      <c r="D139" s="174">
        <v>1781</v>
      </c>
      <c r="E139" s="175">
        <f>SUM(B139:D139)</f>
        <v>9977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8198400</v>
      </c>
      <c r="C141" s="189">
        <v>14789600</v>
      </c>
      <c r="D141" s="174">
        <v>7290289</v>
      </c>
      <c r="E141" s="175">
        <f>SUM(B141:D141)</f>
        <v>30278289</v>
      </c>
      <c r="F141" s="199"/>
    </row>
    <row r="142" spans="1:6" ht="12.6" customHeight="1" x14ac:dyDescent="0.25">
      <c r="A142" s="173" t="s">
        <v>246</v>
      </c>
      <c r="B142" s="174"/>
      <c r="C142" s="189"/>
      <c r="D142" s="174"/>
      <c r="E142" s="175">
        <f>SUM(B142:D142)</f>
        <v>0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261123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27307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81951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287043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/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49173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-86471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620126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595454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1608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597062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46333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6160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52493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f>165+24106</f>
        <v>24271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432446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456717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0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/>
      <c r="C195" s="189"/>
      <c r="D195" s="174"/>
      <c r="E195" s="175">
        <f t="shared" ref="E195:E203" si="10">SUM(B195:C195)-D195</f>
        <v>0</v>
      </c>
    </row>
    <row r="196" spans="1:8" ht="12.6" customHeight="1" x14ac:dyDescent="0.25">
      <c r="A196" s="173" t="s">
        <v>333</v>
      </c>
      <c r="B196" s="174"/>
      <c r="C196" s="189"/>
      <c r="D196" s="174"/>
      <c r="E196" s="175">
        <f t="shared" si="10"/>
        <v>0</v>
      </c>
    </row>
    <row r="197" spans="1:8" ht="12.6" customHeight="1" x14ac:dyDescent="0.25">
      <c r="A197" s="173" t="s">
        <v>334</v>
      </c>
      <c r="B197" s="174"/>
      <c r="C197" s="189"/>
      <c r="D197" s="174"/>
      <c r="E197" s="175">
        <f t="shared" si="10"/>
        <v>0</v>
      </c>
    </row>
    <row r="198" spans="1:8" ht="12.6" customHeight="1" x14ac:dyDescent="0.2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541024.49</v>
      </c>
      <c r="C200" s="189">
        <v>4032</v>
      </c>
      <c r="D200" s="174"/>
      <c r="E200" s="175">
        <f t="shared" si="10"/>
        <v>545056.49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4290361.8499999996</v>
      </c>
      <c r="C202" s="189"/>
      <c r="D202" s="174"/>
      <c r="E202" s="175">
        <f t="shared" si="10"/>
        <v>4290361.8499999996</v>
      </c>
    </row>
    <row r="203" spans="1:8" ht="12.6" customHeight="1" x14ac:dyDescent="0.25">
      <c r="A203" s="173" t="s">
        <v>340</v>
      </c>
      <c r="B203" s="174">
        <v>757</v>
      </c>
      <c r="C203" s="189">
        <v>-757</v>
      </c>
      <c r="D203" s="174"/>
      <c r="E203" s="175">
        <f t="shared" si="10"/>
        <v>0</v>
      </c>
    </row>
    <row r="204" spans="1:8" ht="12.6" customHeight="1" x14ac:dyDescent="0.25">
      <c r="A204" s="173" t="s">
        <v>203</v>
      </c>
      <c r="B204" s="175">
        <f>SUM(B195:B203)</f>
        <v>4832143.34</v>
      </c>
      <c r="C204" s="191">
        <f>SUM(C195:C203)</f>
        <v>3275</v>
      </c>
      <c r="D204" s="175">
        <f>SUM(D195:D203)</f>
        <v>0</v>
      </c>
      <c r="E204" s="175">
        <f>SUM(E195:E203)</f>
        <v>4835418.34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/>
      <c r="C209" s="189"/>
      <c r="D209" s="174"/>
      <c r="E209" s="175">
        <f t="shared" ref="E209:E216" si="11">SUM(B209:C209)-D209</f>
        <v>0</v>
      </c>
      <c r="H209" s="259"/>
    </row>
    <row r="210" spans="1:8" ht="12.6" customHeight="1" x14ac:dyDescent="0.25">
      <c r="A210" s="173" t="s">
        <v>334</v>
      </c>
      <c r="B210" s="174"/>
      <c r="C210" s="189"/>
      <c r="D210" s="174"/>
      <c r="E210" s="175">
        <f t="shared" si="11"/>
        <v>0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/>
      <c r="C212" s="189"/>
      <c r="D212" s="174"/>
      <c r="E212" s="175">
        <f t="shared" si="11"/>
        <v>0</v>
      </c>
      <c r="H212" s="259"/>
    </row>
    <row r="213" spans="1:8" ht="12.6" customHeight="1" x14ac:dyDescent="0.25">
      <c r="A213" s="173" t="s">
        <v>337</v>
      </c>
      <c r="B213" s="174">
        <v>302203</v>
      </c>
      <c r="C213" s="189">
        <v>82040</v>
      </c>
      <c r="D213" s="174"/>
      <c r="E213" s="175">
        <f t="shared" si="11"/>
        <v>384243</v>
      </c>
      <c r="H213" s="259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1354091.22</v>
      </c>
      <c r="C215" s="189">
        <v>430321.04999999993</v>
      </c>
      <c r="D215" s="174"/>
      <c r="E215" s="175">
        <f t="shared" si="11"/>
        <v>1784412.27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1656294.22</v>
      </c>
      <c r="C217" s="191">
        <f>SUM(C208:C216)</f>
        <v>512361.04999999993</v>
      </c>
      <c r="D217" s="175">
        <f>SUM(D208:D216)</f>
        <v>0</v>
      </c>
      <c r="E217" s="175">
        <f>SUM(E208:E216)</f>
        <v>2168655.27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98779</v>
      </c>
      <c r="D221" s="172">
        <f>C221</f>
        <v>98779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4438654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11691965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155401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f>2856596-155401</f>
        <v>2701195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/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18987215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25985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/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25985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v>130360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1788562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1918922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21030901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-58094.47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1328208.9999999995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108186.06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63709.67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/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65108.480000000003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61012.73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1351759.3499999996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/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/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/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545056.86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4290361.8499999996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/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4835418.71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2168655.27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2666763.44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4018522.7899999996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94537.72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12000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157589.76999999999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982460.14999999991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1246587.6399999999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0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/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2771935.1500000004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4018522.79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4018522.7899999996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30278289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/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30278289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98779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18987215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25985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1918922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21030901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9247388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/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0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9247388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3414654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620126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1120862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528004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2542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377259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513185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597062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52492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f>165+24106</f>
        <v>24271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/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1418151-24271-2542</f>
        <v>1391338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8641795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605593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/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605593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605593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BHC Fairfax Behavioral Health - Everett   H-0     FYE 12/31/2018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857</v>
      </c>
      <c r="C414" s="194">
        <f>E138</f>
        <v>857</v>
      </c>
      <c r="D414" s="179"/>
    </row>
    <row r="415" spans="1:5" ht="12.6" customHeight="1" x14ac:dyDescent="0.25">
      <c r="A415" s="179" t="s">
        <v>464</v>
      </c>
      <c r="B415" s="179">
        <f>D111</f>
        <v>9979</v>
      </c>
      <c r="C415" s="179">
        <f>E139</f>
        <v>9977</v>
      </c>
      <c r="D415" s="194">
        <f>SUM(C59:H59)+N59</f>
        <v>9979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3414654</v>
      </c>
      <c r="C427" s="179">
        <f t="shared" ref="C427:C434" si="13">CE61</f>
        <v>3747921</v>
      </c>
      <c r="D427" s="179"/>
    </row>
    <row r="428" spans="1:7" ht="12.6" customHeight="1" x14ac:dyDescent="0.25">
      <c r="A428" s="179" t="s">
        <v>3</v>
      </c>
      <c r="B428" s="179">
        <f t="shared" si="12"/>
        <v>620126</v>
      </c>
      <c r="C428" s="179">
        <f t="shared" si="13"/>
        <v>620125</v>
      </c>
      <c r="D428" s="179">
        <f>D173</f>
        <v>620126</v>
      </c>
    </row>
    <row r="429" spans="1:7" ht="12.6" customHeight="1" x14ac:dyDescent="0.25">
      <c r="A429" s="179" t="s">
        <v>236</v>
      </c>
      <c r="B429" s="179">
        <f t="shared" si="12"/>
        <v>1120862</v>
      </c>
      <c r="C429" s="179">
        <f t="shared" si="13"/>
        <v>1120862</v>
      </c>
      <c r="D429" s="179"/>
    </row>
    <row r="430" spans="1:7" ht="12.6" customHeight="1" x14ac:dyDescent="0.25">
      <c r="A430" s="179" t="s">
        <v>237</v>
      </c>
      <c r="B430" s="179">
        <f t="shared" si="12"/>
        <v>528004</v>
      </c>
      <c r="C430" s="179">
        <f t="shared" si="13"/>
        <v>194740</v>
      </c>
      <c r="D430" s="179"/>
    </row>
    <row r="431" spans="1:7" ht="12.6" customHeight="1" x14ac:dyDescent="0.25">
      <c r="A431" s="179" t="s">
        <v>444</v>
      </c>
      <c r="B431" s="179">
        <f t="shared" si="12"/>
        <v>2542</v>
      </c>
      <c r="C431" s="179">
        <f t="shared" si="13"/>
        <v>2542</v>
      </c>
      <c r="D431" s="179"/>
    </row>
    <row r="432" spans="1:7" ht="12.6" customHeight="1" x14ac:dyDescent="0.25">
      <c r="A432" s="179" t="s">
        <v>445</v>
      </c>
      <c r="B432" s="179">
        <f t="shared" si="12"/>
        <v>377259</v>
      </c>
      <c r="C432" s="179">
        <f t="shared" si="13"/>
        <v>377260</v>
      </c>
      <c r="D432" s="179"/>
    </row>
    <row r="433" spans="1:7" ht="12.6" customHeight="1" x14ac:dyDescent="0.25">
      <c r="A433" s="179" t="s">
        <v>6</v>
      </c>
      <c r="B433" s="179">
        <f t="shared" si="12"/>
        <v>513185</v>
      </c>
      <c r="C433" s="179">
        <f t="shared" si="13"/>
        <v>513185</v>
      </c>
      <c r="D433" s="179">
        <f>C217</f>
        <v>512361.04999999993</v>
      </c>
    </row>
    <row r="434" spans="1:7" ht="12.6" customHeight="1" x14ac:dyDescent="0.25">
      <c r="A434" s="179" t="s">
        <v>474</v>
      </c>
      <c r="B434" s="179">
        <f t="shared" si="12"/>
        <v>597062</v>
      </c>
      <c r="C434" s="179">
        <f t="shared" si="13"/>
        <v>597062</v>
      </c>
      <c r="D434" s="179">
        <f>D177</f>
        <v>597062</v>
      </c>
    </row>
    <row r="435" spans="1:7" ht="12.6" customHeight="1" x14ac:dyDescent="0.25">
      <c r="A435" s="179" t="s">
        <v>447</v>
      </c>
      <c r="B435" s="179">
        <f t="shared" si="12"/>
        <v>52492</v>
      </c>
      <c r="C435" s="179"/>
      <c r="D435" s="179">
        <f>D181</f>
        <v>52493</v>
      </c>
    </row>
    <row r="436" spans="1:7" ht="12.6" customHeight="1" x14ac:dyDescent="0.25">
      <c r="A436" s="179" t="s">
        <v>475</v>
      </c>
      <c r="B436" s="179">
        <f t="shared" si="12"/>
        <v>24271</v>
      </c>
      <c r="C436" s="179"/>
      <c r="D436" s="179">
        <f>D186</f>
        <v>456717</v>
      </c>
    </row>
    <row r="437" spans="1:7" ht="12.6" customHeight="1" x14ac:dyDescent="0.25">
      <c r="A437" s="194" t="s">
        <v>449</v>
      </c>
      <c r="B437" s="194">
        <f t="shared" si="12"/>
        <v>0</v>
      </c>
      <c r="C437" s="194"/>
      <c r="D437" s="194">
        <f>D190</f>
        <v>0</v>
      </c>
    </row>
    <row r="438" spans="1:7" ht="12.6" customHeight="1" x14ac:dyDescent="0.25">
      <c r="A438" s="194" t="s">
        <v>476</v>
      </c>
      <c r="B438" s="194">
        <f>C386+C387+C388</f>
        <v>76763</v>
      </c>
      <c r="C438" s="194">
        <f>CD69</f>
        <v>1349405</v>
      </c>
      <c r="D438" s="194">
        <f>D181+D186+D190</f>
        <v>509210</v>
      </c>
    </row>
    <row r="439" spans="1:7" ht="12.6" customHeight="1" x14ac:dyDescent="0.25">
      <c r="A439" s="179" t="s">
        <v>451</v>
      </c>
      <c r="B439" s="194">
        <f>C389</f>
        <v>1391338</v>
      </c>
      <c r="C439" s="194">
        <f>SUM(C69:CC69)</f>
        <v>118696</v>
      </c>
      <c r="D439" s="179"/>
    </row>
    <row r="440" spans="1:7" ht="12.6" customHeight="1" x14ac:dyDescent="0.25">
      <c r="A440" s="179" t="s">
        <v>477</v>
      </c>
      <c r="B440" s="194">
        <f>B438+B439</f>
        <v>1468101</v>
      </c>
      <c r="C440" s="194">
        <f>CE69</f>
        <v>1468101</v>
      </c>
      <c r="D440" s="179"/>
    </row>
    <row r="441" spans="1:7" ht="12.6" customHeight="1" x14ac:dyDescent="0.25">
      <c r="A441" s="179" t="s">
        <v>478</v>
      </c>
      <c r="B441" s="179">
        <f>D390</f>
        <v>8641795</v>
      </c>
      <c r="C441" s="179">
        <f>SUM(C427:C437)+C440</f>
        <v>8641798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98779</v>
      </c>
      <c r="C444" s="179">
        <f>C363</f>
        <v>98779</v>
      </c>
      <c r="D444" s="179"/>
    </row>
    <row r="445" spans="1:7" ht="12.6" customHeight="1" x14ac:dyDescent="0.25">
      <c r="A445" s="179" t="s">
        <v>343</v>
      </c>
      <c r="B445" s="179">
        <f>D229</f>
        <v>18987215</v>
      </c>
      <c r="C445" s="179">
        <f>C364</f>
        <v>18987215</v>
      </c>
      <c r="D445" s="179"/>
    </row>
    <row r="446" spans="1:7" ht="12.6" customHeight="1" x14ac:dyDescent="0.25">
      <c r="A446" s="179" t="s">
        <v>351</v>
      </c>
      <c r="B446" s="179">
        <f>D236</f>
        <v>25985</v>
      </c>
      <c r="C446" s="179">
        <f>C365</f>
        <v>25985</v>
      </c>
      <c r="D446" s="179"/>
    </row>
    <row r="447" spans="1:7" ht="12.6" customHeight="1" x14ac:dyDescent="0.25">
      <c r="A447" s="179" t="s">
        <v>356</v>
      </c>
      <c r="B447" s="179">
        <f>D240</f>
        <v>1918922</v>
      </c>
      <c r="C447" s="179">
        <f>C366</f>
        <v>1918922</v>
      </c>
      <c r="D447" s="179"/>
    </row>
    <row r="448" spans="1:7" ht="12.6" customHeight="1" x14ac:dyDescent="0.25">
      <c r="A448" s="179" t="s">
        <v>358</v>
      </c>
      <c r="B448" s="179">
        <f>D242</f>
        <v>21030901</v>
      </c>
      <c r="C448" s="179">
        <f>D367</f>
        <v>21030901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25985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0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0</v>
      </c>
      <c r="C458" s="194">
        <f>CE70</f>
        <v>0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30278289</v>
      </c>
      <c r="C463" s="194">
        <f>CE73</f>
        <v>30278289</v>
      </c>
      <c r="D463" s="194">
        <f>E141+E147+E153</f>
        <v>30278289</v>
      </c>
    </row>
    <row r="464" spans="1:7" ht="12.6" customHeight="1" x14ac:dyDescent="0.25">
      <c r="A464" s="179" t="s">
        <v>246</v>
      </c>
      <c r="B464" s="194">
        <f>C360</f>
        <v>0</v>
      </c>
      <c r="C464" s="194">
        <f>CE74</f>
        <v>0</v>
      </c>
      <c r="D464" s="194">
        <f>E142+E148+E154</f>
        <v>0</v>
      </c>
    </row>
    <row r="465" spans="1:7" ht="12.6" customHeight="1" x14ac:dyDescent="0.25">
      <c r="A465" s="179" t="s">
        <v>247</v>
      </c>
      <c r="B465" s="194">
        <f>D361</f>
        <v>30278289</v>
      </c>
      <c r="C465" s="194">
        <f>CE75</f>
        <v>30278289</v>
      </c>
      <c r="D465" s="194">
        <f>D463+D464</f>
        <v>30278289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0</v>
      </c>
      <c r="C468" s="179">
        <f>E195</f>
        <v>0</v>
      </c>
      <c r="D468" s="179"/>
    </row>
    <row r="469" spans="1:7" ht="12.6" customHeight="1" x14ac:dyDescent="0.25">
      <c r="A469" s="179" t="s">
        <v>333</v>
      </c>
      <c r="B469" s="179">
        <f t="shared" si="14"/>
        <v>0</v>
      </c>
      <c r="C469" s="179">
        <f>E196</f>
        <v>0</v>
      </c>
      <c r="D469" s="179"/>
    </row>
    <row r="470" spans="1:7" ht="12.6" customHeight="1" x14ac:dyDescent="0.25">
      <c r="A470" s="179" t="s">
        <v>334</v>
      </c>
      <c r="B470" s="179">
        <f t="shared" si="14"/>
        <v>0</v>
      </c>
      <c r="C470" s="179">
        <f>E197</f>
        <v>0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545056.86</v>
      </c>
      <c r="C473" s="179">
        <f>SUM(E200:E201)</f>
        <v>545056.49</v>
      </c>
      <c r="D473" s="179"/>
    </row>
    <row r="474" spans="1:7" ht="12.6" customHeight="1" x14ac:dyDescent="0.25">
      <c r="A474" s="179" t="s">
        <v>339</v>
      </c>
      <c r="B474" s="179">
        <f t="shared" si="14"/>
        <v>4290361.8499999996</v>
      </c>
      <c r="C474" s="179">
        <f>E202</f>
        <v>4290361.8499999996</v>
      </c>
      <c r="D474" s="179"/>
    </row>
    <row r="475" spans="1:7" ht="12.6" customHeight="1" x14ac:dyDescent="0.25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" customHeight="1" x14ac:dyDescent="0.25">
      <c r="A476" s="179" t="s">
        <v>203</v>
      </c>
      <c r="B476" s="179">
        <f>D275</f>
        <v>4835418.71</v>
      </c>
      <c r="C476" s="179">
        <f>E204</f>
        <v>4835418.34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2168655.27</v>
      </c>
      <c r="C478" s="179">
        <f>E217</f>
        <v>2168655.27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4018522.7899999996</v>
      </c>
    </row>
    <row r="482" spans="1:12" ht="12.6" customHeight="1" x14ac:dyDescent="0.25">
      <c r="A482" s="180" t="s">
        <v>499</v>
      </c>
      <c r="C482" s="180">
        <f>D339</f>
        <v>4018522.79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922</v>
      </c>
      <c r="B493" s="261" t="str">
        <f>RIGHT('Prior Year'!C83,4)</f>
        <v>922</v>
      </c>
      <c r="C493" s="261" t="str">
        <f>RIGHT(C82,4)</f>
        <v>2018</v>
      </c>
      <c r="D493" s="261" t="str">
        <f>RIGHT('Prior Year'!C83,4)</f>
        <v>922</v>
      </c>
      <c r="E493" s="261" t="str">
        <f>RIGHT(C82,4)</f>
        <v>2018</v>
      </c>
      <c r="F493" s="261" t="str">
        <f>RIGHT('Prior Year'!C83,4)</f>
        <v>922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0</v>
      </c>
      <c r="C496" s="240">
        <f>C71</f>
        <v>0</v>
      </c>
      <c r="D496" s="240">
        <f>'Prior Year'!C59</f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0</v>
      </c>
      <c r="C498" s="240">
        <f>E71</f>
        <v>0</v>
      </c>
      <c r="D498" s="240">
        <f>'Prior Year'!E59</f>
        <v>0</v>
      </c>
      <c r="E498" s="180">
        <f>E59</f>
        <v>0</v>
      </c>
      <c r="F498" s="263" t="str">
        <f t="shared" si="15"/>
        <v/>
      </c>
      <c r="G498" s="263" t="str">
        <f t="shared" si="15"/>
        <v/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2940172</v>
      </c>
      <c r="C501" s="240">
        <f>H71</f>
        <v>2940822</v>
      </c>
      <c r="D501" s="240">
        <f>'Prior Year'!H59</f>
        <v>9550</v>
      </c>
      <c r="E501" s="180">
        <f>H59</f>
        <v>9979</v>
      </c>
      <c r="F501" s="263">
        <f t="shared" si="15"/>
        <v>307.87141361256545</v>
      </c>
      <c r="G501" s="263">
        <f t="shared" si="15"/>
        <v>294.70107225172865</v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0</v>
      </c>
      <c r="C509" s="240">
        <f>P71</f>
        <v>0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0</v>
      </c>
      <c r="C510" s="240">
        <f>Q71</f>
        <v>0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0</v>
      </c>
      <c r="C511" s="240">
        <f>R71</f>
        <v>0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0</v>
      </c>
      <c r="C512" s="240">
        <f>S71</f>
        <v>0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60520</v>
      </c>
      <c r="C514" s="240">
        <f>U71</f>
        <v>26776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4521</v>
      </c>
      <c r="C515" s="240">
        <f>V71</f>
        <v>256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0</v>
      </c>
      <c r="C516" s="240">
        <f>W71</f>
        <v>0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0</v>
      </c>
      <c r="C517" s="240">
        <f>X71</f>
        <v>0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3564</v>
      </c>
      <c r="C518" s="240">
        <f>Y71</f>
        <v>15770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0</v>
      </c>
      <c r="C520" s="240">
        <f>AA71</f>
        <v>0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288144</v>
      </c>
      <c r="C521" s="240">
        <f>AB71</f>
        <v>280884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0</v>
      </c>
      <c r="C522" s="240">
        <f>AC71</f>
        <v>0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0</v>
      </c>
      <c r="C524" s="240">
        <f>AE71</f>
        <v>0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0</v>
      </c>
      <c r="C526" s="240">
        <f>AG71</f>
        <v>4394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0</v>
      </c>
      <c r="C529" s="240">
        <f>AJ71</f>
        <v>0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44005</v>
      </c>
      <c r="C532" s="240">
        <f>AM71</f>
        <v>72465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338446</v>
      </c>
      <c r="C544" s="240">
        <f>AY71</f>
        <v>399563</v>
      </c>
      <c r="D544" s="240">
        <f>'Prior Year'!AY59</f>
        <v>28650</v>
      </c>
      <c r="E544" s="180">
        <f>AY59</f>
        <v>29937</v>
      </c>
      <c r="F544" s="263">
        <f t="shared" ref="F544:G550" si="19">IF(B544=0,"",IF(D544=0,"",B544/D544))</f>
        <v>11.813123909249564</v>
      </c>
      <c r="G544" s="263">
        <f t="shared" si="19"/>
        <v>13.346794936032335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20519</v>
      </c>
      <c r="C546" s="240">
        <f>BA71</f>
        <v>14563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293763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25383</v>
      </c>
      <c r="C548" s="240">
        <f>BC71</f>
        <v>27616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57156</v>
      </c>
      <c r="C549" s="240">
        <f>BD71</f>
        <v>0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112236</v>
      </c>
      <c r="C550" s="240">
        <f>BE71</f>
        <v>66430</v>
      </c>
      <c r="D550" s="240">
        <f>'Prior Year'!BE59</f>
        <v>23870</v>
      </c>
      <c r="E550" s="180">
        <f>BE59</f>
        <v>22000</v>
      </c>
      <c r="F550" s="263">
        <f t="shared" si="19"/>
        <v>4.7019689987431921</v>
      </c>
      <c r="G550" s="263">
        <f t="shared" si="19"/>
        <v>3.0195454545454545</v>
      </c>
      <c r="H550" s="265">
        <f t="shared" si="16"/>
        <v>-0.3578125556862326</v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130915</v>
      </c>
      <c r="C551" s="240">
        <f>BF71</f>
        <v>130608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207709</v>
      </c>
      <c r="C552" s="240">
        <f>BG71</f>
        <v>40889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535522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94863</v>
      </c>
      <c r="C555" s="240">
        <f>BJ71</f>
        <v>94696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51627</v>
      </c>
      <c r="C556" s="240">
        <f>BK71</f>
        <v>52744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131711</v>
      </c>
      <c r="C557" s="240">
        <f>BL71</f>
        <v>138059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750553</v>
      </c>
      <c r="C559" s="240">
        <f>BN71</f>
        <v>839023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78464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100401</v>
      </c>
      <c r="C563" s="240">
        <f>BR71</f>
        <v>81001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70406</v>
      </c>
      <c r="C567" s="240">
        <f>BV71</f>
        <v>98125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1008743</v>
      </c>
      <c r="C568" s="240">
        <f>BW71</f>
        <v>1157261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104755</v>
      </c>
      <c r="C569" s="240">
        <f>BX71</f>
        <v>121390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143220</v>
      </c>
      <c r="C570" s="240">
        <f>BY71</f>
        <v>95684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61290</v>
      </c>
      <c r="C572" s="240">
        <f>CA71</f>
        <v>217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119941</v>
      </c>
      <c r="C574" s="240">
        <f>CC71</f>
        <v>57635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1139623</v>
      </c>
      <c r="C575" s="240">
        <f>CD71</f>
        <v>1349405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22000</v>
      </c>
      <c r="E612" s="180">
        <f>SUM(C624:D647)+SUM(C668:D713)</f>
        <v>7609555</v>
      </c>
      <c r="F612" s="180">
        <f>CE64-(AX64+BD64+BE64+BG64+BJ64+BN64+BP64+BQ64+CB64+CC64+CD64)</f>
        <v>189681</v>
      </c>
      <c r="G612" s="180">
        <f>CE77-(AX77+AY77+BD77+BE77+BG77+BJ77+BN77+BP77+BQ77+CB77+CC77+CD77)</f>
        <v>29937</v>
      </c>
      <c r="H612" s="197">
        <f>CE60-(AX60+AY60+AZ60+BD60+BE60+BG60+BJ60+BN60+BO60+BP60+BQ60+BR60+CB60+CC60+CD60)</f>
        <v>43.57</v>
      </c>
      <c r="I612" s="180">
        <f>CE78-(AX78+AY78+AZ78+BD78+BE78+BF78+BG78+BJ78+BN78+BO78+BP78+BQ78+BR78+CB78+CC78+CD78)</f>
        <v>5200</v>
      </c>
      <c r="J612" s="180">
        <f>CE79-(AX79+AY79+AZ79+BA79+BD79+BE79+BF79+BG79+BJ79+BN79+BO79+BP79+BQ79+BR79+CB79+CC79+CD79)</f>
        <v>35166.545454545456</v>
      </c>
      <c r="K612" s="180">
        <f>CE75-(AW75+AX75+AY75+AZ75+BA75+BB75+BC75+BD75+BE75+BF75+BG75+BH75+BI75+BJ75+BK75+BL75+BM75+BN75+BO75+BP75+BQ75+BR75+BS75+BT75+BU75+BV75+BW75+BX75+CB75+CC75+CD75)</f>
        <v>30278289</v>
      </c>
      <c r="L612" s="197">
        <f>CE80-(AW80+AX80+AY80+AZ80+BA80+BB80+BC80+BD80+BE80+BF80+BG80+BH80+BI80+BJ80+BK80+BL80+BM80+BN80+BO80+BP80+BQ80+BR80+BS80+BT80+BU80+BV80+BW80+BX80+BY80+BZ80+CA80+CB80+CC80+CD80)</f>
        <v>26.65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66430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1349405</v>
      </c>
      <c r="D615" s="266">
        <f>SUM(C614:C615)</f>
        <v>1415835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94696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40889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839023</v>
      </c>
      <c r="D619" s="180">
        <f>(D615/D612)*BN76</f>
        <v>0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57635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1032243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399563</v>
      </c>
      <c r="D625" s="180">
        <f>(D615/D612)*AY76</f>
        <v>0</v>
      </c>
      <c r="E625" s="180">
        <f>(E623/E612)*SUM(C625:D625)</f>
        <v>54201.081378477451</v>
      </c>
      <c r="F625" s="180">
        <f>(F624/F612)*AY64</f>
        <v>0</v>
      </c>
      <c r="G625" s="180">
        <f>SUM(C625:F625)</f>
        <v>453764.08137847745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81001</v>
      </c>
      <c r="D626" s="180">
        <f>(D615/D612)*BR76</f>
        <v>0</v>
      </c>
      <c r="E626" s="180">
        <f>(E623/E612)*SUM(C626:D626)</f>
        <v>10987.858717493991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91988.858717493989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130608</v>
      </c>
      <c r="D629" s="180">
        <f>(D615/D612)*BF76</f>
        <v>0</v>
      </c>
      <c r="E629" s="180">
        <f>(E623/E612)*SUM(C629:D629)</f>
        <v>17717.093015820239</v>
      </c>
      <c r="F629" s="180">
        <f>(F624/F612)*BF64</f>
        <v>0</v>
      </c>
      <c r="G629" s="180">
        <f>(G625/G612)*BF77</f>
        <v>0</v>
      </c>
      <c r="H629" s="180">
        <f>(H628/H612)*BF60</f>
        <v>5278.2223271456269</v>
      </c>
      <c r="I629" s="180">
        <f>SUM(C629:H629)</f>
        <v>153603.31534296589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14563</v>
      </c>
      <c r="D630" s="180">
        <f>(D615/D612)*BA76</f>
        <v>0</v>
      </c>
      <c r="E630" s="180">
        <f>(E623/E612)*SUM(C630:D630)</f>
        <v>1975.4840866515847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16538.484086651584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27616</v>
      </c>
      <c r="D633" s="180">
        <f>(D615/D612)*BC76</f>
        <v>0</v>
      </c>
      <c r="E633" s="180">
        <f>(E623/E612)*SUM(C633:D633)</f>
        <v>3746.1353111975664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535522</v>
      </c>
      <c r="D634" s="180">
        <f>(D615/D612)*BI76</f>
        <v>0</v>
      </c>
      <c r="E634" s="180">
        <f>(E623/E612)*SUM(C634:D634)</f>
        <v>72644.042371203046</v>
      </c>
      <c r="F634" s="180">
        <f>(F624/F612)*BI64</f>
        <v>0</v>
      </c>
      <c r="G634" s="180">
        <f>(G625/G612)*BI77</f>
        <v>0</v>
      </c>
      <c r="H634" s="180">
        <f>(H628/H612)*BI60</f>
        <v>14230.08739398461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52744</v>
      </c>
      <c r="D635" s="180">
        <f>(D615/D612)*BK76</f>
        <v>0</v>
      </c>
      <c r="E635" s="180">
        <f>(E623/E612)*SUM(C635:D635)</f>
        <v>7154.7711780780865</v>
      </c>
      <c r="F635" s="180">
        <f>(F624/F612)*BK64</f>
        <v>0</v>
      </c>
      <c r="G635" s="180">
        <f>(G625/G612)*BK77</f>
        <v>0</v>
      </c>
      <c r="H635" s="180">
        <f>(H628/H612)*BK60</f>
        <v>2153.5147094754157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138059</v>
      </c>
      <c r="D637" s="180">
        <f>(D615/D612)*BL76</f>
        <v>0</v>
      </c>
      <c r="E637" s="180">
        <f>(E623/E612)*SUM(C637:D637)</f>
        <v>18727.827887044641</v>
      </c>
      <c r="F637" s="180">
        <f>(F624/F612)*BL64</f>
        <v>0</v>
      </c>
      <c r="G637" s="180">
        <f>(G625/G612)*BL77</f>
        <v>0</v>
      </c>
      <c r="H637" s="180">
        <f>(H628/H612)*BL60</f>
        <v>4391.480976185162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98125</v>
      </c>
      <c r="D642" s="180">
        <f>(D615/D612)*BV76</f>
        <v>0</v>
      </c>
      <c r="E642" s="180">
        <f>(E623/E612)*SUM(C642:D642)</f>
        <v>13310.744764312762</v>
      </c>
      <c r="F642" s="180">
        <f>(F624/F612)*BV64</f>
        <v>0</v>
      </c>
      <c r="G642" s="180">
        <f>(G625/G612)*BV77</f>
        <v>0</v>
      </c>
      <c r="H642" s="180">
        <f>(H628/H612)*BV60</f>
        <v>2026.8373736239207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1157261</v>
      </c>
      <c r="D643" s="180">
        <f>(D615/D612)*BW76</f>
        <v>0</v>
      </c>
      <c r="E643" s="180">
        <f>(E623/E612)*SUM(C643:D643)</f>
        <v>156983.49856502778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121390</v>
      </c>
      <c r="D644" s="180">
        <f>(D615/D612)*BX76</f>
        <v>0</v>
      </c>
      <c r="E644" s="180">
        <f>(E623/E612)*SUM(C644:D644)</f>
        <v>16466.663000661665</v>
      </c>
      <c r="F644" s="180">
        <f>(F624/F612)*BX64</f>
        <v>0</v>
      </c>
      <c r="G644" s="180">
        <f>(G625/G612)*BX77</f>
        <v>0</v>
      </c>
      <c r="H644" s="180">
        <f>(H628/H612)*BX60</f>
        <v>2259.0791560183284</v>
      </c>
      <c r="I644" s="180">
        <f>(I629/I612)*BX78</f>
        <v>0</v>
      </c>
      <c r="J644" s="180">
        <f>(J630/J612)*BX79</f>
        <v>0</v>
      </c>
      <c r="K644" s="180">
        <f>SUM(C631:J644)</f>
        <v>2444811.6826868136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95684</v>
      </c>
      <c r="D645" s="180">
        <f>(D615/D612)*BY76</f>
        <v>0</v>
      </c>
      <c r="E645" s="180">
        <f>(E623/E612)*SUM(C645:D645)</f>
        <v>12979.62091239238</v>
      </c>
      <c r="F645" s="180">
        <f>(F624/F612)*BY64</f>
        <v>0</v>
      </c>
      <c r="G645" s="180">
        <f>(G625/G612)*BY77</f>
        <v>0</v>
      </c>
      <c r="H645" s="180">
        <f>(H628/H612)*BY60</f>
        <v>1689.0311446866008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217</v>
      </c>
      <c r="D647" s="180">
        <f>(D615/D612)*CA76</f>
        <v>0</v>
      </c>
      <c r="E647" s="180">
        <f>(E623/E612)*SUM(C647:D647)</f>
        <v>29.43624574630185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110599.08830282527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5300431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0</v>
      </c>
      <c r="D670" s="180">
        <f>(D615/D612)*E76</f>
        <v>0</v>
      </c>
      <c r="E670" s="180">
        <f>(E623/E612)*SUM(C670:D670)</f>
        <v>0</v>
      </c>
      <c r="F670" s="180">
        <f>(F624/F612)*E64</f>
        <v>0</v>
      </c>
      <c r="G670" s="180">
        <f>(G625/G612)*E77</f>
        <v>0</v>
      </c>
      <c r="H670" s="180">
        <f>(H628/H612)*E60</f>
        <v>0</v>
      </c>
      <c r="I670" s="180">
        <f>(I629/I612)*E78</f>
        <v>0</v>
      </c>
      <c r="J670" s="180">
        <f>(J630/J612)*E79</f>
        <v>0</v>
      </c>
      <c r="K670" s="180">
        <f>(K644/K612)*E75</f>
        <v>0</v>
      </c>
      <c r="L670" s="180">
        <f>(L647/L612)*E80</f>
        <v>0</v>
      </c>
      <c r="M670" s="180">
        <f t="shared" si="20"/>
        <v>0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2940822</v>
      </c>
      <c r="D673" s="180">
        <f>(D615/D612)*H76</f>
        <v>1415835</v>
      </c>
      <c r="E673" s="180">
        <f>(E623/E612)*SUM(C673:D673)</f>
        <v>590984.45200159529</v>
      </c>
      <c r="F673" s="180">
        <f>(F624/F612)*H64</f>
        <v>0</v>
      </c>
      <c r="G673" s="180">
        <f>(G625/G612)*H77</f>
        <v>453764.08137847745</v>
      </c>
      <c r="H673" s="180">
        <f>(H628/H612)*H60</f>
        <v>56265.850007372377</v>
      </c>
      <c r="I673" s="180">
        <f>(I629/I612)*H78</f>
        <v>153603.31534296589</v>
      </c>
      <c r="J673" s="180">
        <f>(J630/J612)*H79</f>
        <v>16538.484086651584</v>
      </c>
      <c r="K673" s="180">
        <f>(K644/K612)*H75</f>
        <v>2444811.6826868136</v>
      </c>
      <c r="L673" s="180">
        <f>(L647/L612)*H80</f>
        <v>110599.08830282526</v>
      </c>
      <c r="M673" s="180">
        <f t="shared" si="20"/>
        <v>5242402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0</v>
      </c>
      <c r="D681" s="180">
        <f>(D615/D612)*P76</f>
        <v>0</v>
      </c>
      <c r="E681" s="180">
        <f>(E623/E612)*SUM(C681:D681)</f>
        <v>0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0</v>
      </c>
      <c r="L681" s="180">
        <f>(L647/L612)*P80</f>
        <v>0</v>
      </c>
      <c r="M681" s="180">
        <f t="shared" si="20"/>
        <v>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0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26776</v>
      </c>
      <c r="D686" s="180">
        <f>(D615/D612)*U76</f>
        <v>0</v>
      </c>
      <c r="E686" s="180">
        <f>(E623/E612)*SUM(C686:D686)</f>
        <v>3632.1885534699463</v>
      </c>
      <c r="F686" s="180">
        <f>(F624/F612)*U64</f>
        <v>0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0</v>
      </c>
      <c r="L686" s="180">
        <f>(L647/L612)*U80</f>
        <v>0</v>
      </c>
      <c r="M686" s="180">
        <f t="shared" si="20"/>
        <v>3632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256</v>
      </c>
      <c r="D687" s="180">
        <f>(D615/D612)*V76</f>
        <v>0</v>
      </c>
      <c r="E687" s="180">
        <f>(E623/E612)*SUM(C687:D687)</f>
        <v>34.726630926512783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35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15770</v>
      </c>
      <c r="D690" s="180">
        <f>(D615/D612)*Y76</f>
        <v>0</v>
      </c>
      <c r="E690" s="180">
        <f>(E623/E612)*SUM(C690:D690)</f>
        <v>2139.2147254340102</v>
      </c>
      <c r="F690" s="180">
        <f>(F624/F612)*Y64</f>
        <v>0</v>
      </c>
      <c r="G690" s="180">
        <f>(G625/G612)*Y77</f>
        <v>0</v>
      </c>
      <c r="H690" s="180">
        <f>(H628/H612)*Y60</f>
        <v>0</v>
      </c>
      <c r="I690" s="180">
        <f>(I629/I612)*Y78</f>
        <v>0</v>
      </c>
      <c r="J690" s="180">
        <f>(J630/J612)*Y79</f>
        <v>0</v>
      </c>
      <c r="K690" s="180">
        <f>(K644/K612)*Y75</f>
        <v>0</v>
      </c>
      <c r="L690" s="180">
        <f>(L647/L612)*Y80</f>
        <v>0</v>
      </c>
      <c r="M690" s="180">
        <f t="shared" si="20"/>
        <v>2139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280884</v>
      </c>
      <c r="D693" s="180">
        <f>(D615/D612)*AB76</f>
        <v>0</v>
      </c>
      <c r="E693" s="180">
        <f>(E623/E612)*SUM(C693:D693)</f>
        <v>38102.167973291471</v>
      </c>
      <c r="F693" s="180">
        <f>(F624/F612)*AB64</f>
        <v>0</v>
      </c>
      <c r="G693" s="180">
        <f>(G625/G612)*AB77</f>
        <v>0</v>
      </c>
      <c r="H693" s="180">
        <f>(H628/H612)*AB60</f>
        <v>1752.3698126123481</v>
      </c>
      <c r="I693" s="180">
        <f>(I629/I612)*AB78</f>
        <v>0</v>
      </c>
      <c r="J693" s="180">
        <f>(J630/J612)*AB79</f>
        <v>0</v>
      </c>
      <c r="K693" s="180">
        <f>(K644/K612)*AB75</f>
        <v>0</v>
      </c>
      <c r="L693" s="180">
        <f>(L647/L612)*AB80</f>
        <v>0</v>
      </c>
      <c r="M693" s="180">
        <f t="shared" si="20"/>
        <v>39855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0</v>
      </c>
      <c r="L694" s="180">
        <f>(L647/L612)*AC80</f>
        <v>0</v>
      </c>
      <c r="M694" s="180">
        <f t="shared" si="20"/>
        <v>0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0</v>
      </c>
      <c r="D696" s="180">
        <f>(D615/D612)*AE76</f>
        <v>0</v>
      </c>
      <c r="E696" s="180">
        <f>(E623/E612)*SUM(C696:D696)</f>
        <v>0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0</v>
      </c>
      <c r="L696" s="180">
        <f>(L647/L612)*AE80</f>
        <v>0</v>
      </c>
      <c r="M696" s="180">
        <f t="shared" si="20"/>
        <v>0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4394</v>
      </c>
      <c r="D698" s="180">
        <f>(D615/D612)*AG76</f>
        <v>0</v>
      </c>
      <c r="E698" s="180">
        <f>(E623/E612)*SUM(C698:D698)</f>
        <v>596.05006363709833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0</v>
      </c>
      <c r="L698" s="180">
        <f>(L647/L612)*AG80</f>
        <v>0</v>
      </c>
      <c r="M698" s="180">
        <f t="shared" si="20"/>
        <v>596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0"/>
        <v>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72465</v>
      </c>
      <c r="D704" s="180">
        <f>(D615/D612)*AM76</f>
        <v>0</v>
      </c>
      <c r="E704" s="180">
        <f>(E623/E612)*SUM(C704:D704)</f>
        <v>9829.9426175380813</v>
      </c>
      <c r="F704" s="180">
        <f>(F624/F612)*AM64</f>
        <v>0</v>
      </c>
      <c r="G704" s="180">
        <f>(G625/G612)*AM77</f>
        <v>0</v>
      </c>
      <c r="H704" s="180">
        <f>(H628/H612)*AM60</f>
        <v>1942.3858163895907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11772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15" ht="12.6" customHeight="1" x14ac:dyDescent="0.25">
      <c r="C715" s="180">
        <f>SUM(C614:C647)+SUM(C668:C713)</f>
        <v>8641798</v>
      </c>
      <c r="D715" s="180">
        <f>SUM(D616:D647)+SUM(D668:D713)</f>
        <v>1415835</v>
      </c>
      <c r="E715" s="180">
        <f>SUM(E624:E647)+SUM(E668:E713)</f>
        <v>1032242.9999999998</v>
      </c>
      <c r="F715" s="180">
        <f>SUM(F625:F648)+SUM(F668:F713)</f>
        <v>0</v>
      </c>
      <c r="G715" s="180">
        <f>SUM(G626:G647)+SUM(G668:G713)</f>
        <v>453764.08137847745</v>
      </c>
      <c r="H715" s="180">
        <f>SUM(H629:H647)+SUM(H668:H713)</f>
        <v>91988.858717493975</v>
      </c>
      <c r="I715" s="180">
        <f>SUM(I630:I647)+SUM(I668:I713)</f>
        <v>153603.31534296589</v>
      </c>
      <c r="J715" s="180">
        <f>SUM(J631:J647)+SUM(J668:J713)</f>
        <v>16538.484086651584</v>
      </c>
      <c r="K715" s="180">
        <f>SUM(K668:K713)</f>
        <v>2444811.6826868136</v>
      </c>
      <c r="L715" s="180">
        <f>SUM(L668:L713)</f>
        <v>110599.08830282526</v>
      </c>
      <c r="M715" s="180">
        <f>SUM(M668:M713)</f>
        <v>5300431</v>
      </c>
      <c r="N715" s="198" t="s">
        <v>742</v>
      </c>
    </row>
    <row r="716" spans="1:15" ht="12.6" customHeight="1" x14ac:dyDescent="0.25">
      <c r="C716" s="180">
        <f>CE71</f>
        <v>8641798</v>
      </c>
      <c r="D716" s="180">
        <f>D615</f>
        <v>1415835</v>
      </c>
      <c r="E716" s="180">
        <f>E623</f>
        <v>1032243</v>
      </c>
      <c r="F716" s="180">
        <f>F624</f>
        <v>0</v>
      </c>
      <c r="G716" s="180">
        <f>G625</f>
        <v>453764.08137847745</v>
      </c>
      <c r="H716" s="180">
        <f>H628</f>
        <v>91988.858717493989</v>
      </c>
      <c r="I716" s="180">
        <f>I629</f>
        <v>153603.31534296589</v>
      </c>
      <c r="J716" s="180">
        <f>J630</f>
        <v>16538.484086651584</v>
      </c>
      <c r="K716" s="180">
        <f>K644</f>
        <v>2444811.6826868136</v>
      </c>
      <c r="L716" s="180">
        <f>L647</f>
        <v>110599.08830282527</v>
      </c>
      <c r="M716" s="180">
        <f>C648</f>
        <v>5300431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0">
    <pageSetUpPr autoPageBreaks="0" fitToPage="1"/>
  </sheetPr>
  <dimension ref="A1:CF817"/>
  <sheetViews>
    <sheetView showGridLines="0" zoomScale="75" workbookViewId="0">
      <selection activeCell="K23" sqref="K23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618303</v>
      </c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350249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23644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4789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38485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12479</v>
      </c>
      <c r="BF48" s="195">
        <f>ROUND(((B48/CE61)*BF61),0)</f>
        <v>0</v>
      </c>
      <c r="BG48" s="195">
        <f>ROUND(((B48/CE61)*BG61),0)</f>
        <v>25143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14287</v>
      </c>
      <c r="BK48" s="195">
        <f>ROUND(((B48/CE61)*BK61),0)</f>
        <v>7715</v>
      </c>
      <c r="BL48" s="195">
        <f>ROUND(((B48/CE61)*BL61),0)</f>
        <v>19838</v>
      </c>
      <c r="BM48" s="195">
        <f>ROUND(((B48/CE61)*BM61),0)</f>
        <v>0</v>
      </c>
      <c r="BN48" s="195">
        <f>ROUND(((B48/CE61)*BN61),0)</f>
        <v>26133</v>
      </c>
      <c r="BO48" s="195">
        <f>ROUND(((B48/CE61)*BO61),0)</f>
        <v>0</v>
      </c>
      <c r="BP48" s="195">
        <f>ROUND(((B48/CE61)*BP61),0)</f>
        <v>11880</v>
      </c>
      <c r="BQ48" s="195">
        <f>ROUND(((B48/CE61)*BQ61),0)</f>
        <v>0</v>
      </c>
      <c r="BR48" s="195">
        <f>ROUND(((B48/CE61)*BR61),0)</f>
        <v>15189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7882</v>
      </c>
      <c r="BW48" s="195">
        <f>ROUND(((B48/CE61)*BW61),0)</f>
        <v>0</v>
      </c>
      <c r="BX48" s="195">
        <f>ROUND(((B48/CE61)*BX61),0)</f>
        <v>15857</v>
      </c>
      <c r="BY48" s="195">
        <f>ROUND(((B48/CE61)*BY61),0)</f>
        <v>20342</v>
      </c>
      <c r="BZ48" s="195">
        <f>ROUND(((B48/CE61)*BZ61),0)</f>
        <v>0</v>
      </c>
      <c r="CA48" s="195">
        <f>ROUND(((B48/CE61)*CA61),0)</f>
        <v>8977</v>
      </c>
      <c r="CB48" s="195">
        <f>ROUND(((B48/CE61)*CB61),0)</f>
        <v>0</v>
      </c>
      <c r="CC48" s="195">
        <f>ROUND(((B48/CE61)*CC61),0)</f>
        <v>15414</v>
      </c>
      <c r="CD48" s="195"/>
      <c r="CE48" s="195">
        <f>SUM(C48:CD48)</f>
        <v>618303</v>
      </c>
    </row>
    <row r="49" spans="1:84" ht="12.6" customHeight="1" x14ac:dyDescent="0.25">
      <c r="A49" s="175" t="s">
        <v>206</v>
      </c>
      <c r="B49" s="195">
        <f>B47+B48</f>
        <v>618303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526360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526360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526360</v>
      </c>
    </row>
    <row r="53" spans="1:84" ht="12.6" customHeight="1" x14ac:dyDescent="0.25">
      <c r="A53" s="175" t="s">
        <v>206</v>
      </c>
      <c r="B53" s="195">
        <f>B51+B52</f>
        <v>526360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/>
      <c r="F59" s="184"/>
      <c r="G59" s="184"/>
      <c r="H59" s="184">
        <v>9550</v>
      </c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4">
        <f>9550*3</f>
        <v>28650</v>
      </c>
      <c r="AZ59" s="185"/>
      <c r="BA59" s="248"/>
      <c r="BB59" s="248"/>
      <c r="BC59" s="248"/>
      <c r="BD59" s="248"/>
      <c r="BE59" s="185">
        <v>23870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/>
      <c r="D60" s="187"/>
      <c r="E60" s="187"/>
      <c r="F60" s="223"/>
      <c r="G60" s="187"/>
      <c r="H60" s="187">
        <v>27</v>
      </c>
      <c r="I60" s="187"/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>
        <v>0.9</v>
      </c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>
        <v>0.5</v>
      </c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>
        <v>2</v>
      </c>
      <c r="AZ60" s="221"/>
      <c r="BA60" s="221"/>
      <c r="BB60" s="221">
        <v>3.2</v>
      </c>
      <c r="BC60" s="221"/>
      <c r="BD60" s="221"/>
      <c r="BE60" s="221">
        <v>0.6</v>
      </c>
      <c r="BF60" s="221">
        <v>2.5</v>
      </c>
      <c r="BG60" s="221">
        <v>3.1</v>
      </c>
      <c r="BH60" s="221"/>
      <c r="BI60" s="221"/>
      <c r="BJ60" s="221">
        <v>1.1000000000000001</v>
      </c>
      <c r="BK60" s="221">
        <v>1</v>
      </c>
      <c r="BL60" s="221">
        <f>1+0.5</f>
        <v>1.5</v>
      </c>
      <c r="BM60" s="221"/>
      <c r="BN60" s="221">
        <v>1</v>
      </c>
      <c r="BO60" s="221"/>
      <c r="BP60" s="221">
        <v>0.8</v>
      </c>
      <c r="BQ60" s="221"/>
      <c r="BR60" s="221">
        <v>0.7</v>
      </c>
      <c r="BS60" s="221"/>
      <c r="BT60" s="221"/>
      <c r="BU60" s="221"/>
      <c r="BV60" s="221">
        <v>0.8</v>
      </c>
      <c r="BW60" s="221"/>
      <c r="BX60" s="221">
        <v>0.9</v>
      </c>
      <c r="BY60" s="221">
        <v>1</v>
      </c>
      <c r="BZ60" s="221"/>
      <c r="CA60" s="221">
        <v>0.9</v>
      </c>
      <c r="CB60" s="221"/>
      <c r="CC60" s="221">
        <f>0.3+0.4</f>
        <v>0.7</v>
      </c>
      <c r="CD60" s="249" t="s">
        <v>221</v>
      </c>
      <c r="CE60" s="251">
        <f t="shared" ref="CE60:CE70" si="0">SUM(C60:CD60)</f>
        <v>50.2</v>
      </c>
    </row>
    <row r="61" spans="1:84" ht="12.6" customHeight="1" x14ac:dyDescent="0.25">
      <c r="A61" s="171" t="s">
        <v>235</v>
      </c>
      <c r="B61" s="175"/>
      <c r="C61" s="184"/>
      <c r="D61" s="184"/>
      <c r="E61" s="184"/>
      <c r="F61" s="185"/>
      <c r="G61" s="184"/>
      <c r="H61" s="184">
        <f>1440924+522115</f>
        <v>1963039</v>
      </c>
      <c r="I61" s="185"/>
      <c r="J61" s="185"/>
      <c r="K61" s="185"/>
      <c r="L61" s="185"/>
      <c r="M61" s="184"/>
      <c r="N61" s="184"/>
      <c r="O61" s="184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>
        <f>131411+1104</f>
        <v>132515</v>
      </c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>
        <f>26453+387</f>
        <v>26840</v>
      </c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/>
      <c r="BA61" s="185"/>
      <c r="BB61" s="185">
        <f>215614+82</f>
        <v>215696</v>
      </c>
      <c r="BC61" s="185"/>
      <c r="BD61" s="185"/>
      <c r="BE61" s="185">
        <f>69784+155</f>
        <v>69939</v>
      </c>
      <c r="BF61" s="185"/>
      <c r="BG61" s="185">
        <f>127187+13733</f>
        <v>140920</v>
      </c>
      <c r="BH61" s="185"/>
      <c r="BI61" s="185"/>
      <c r="BJ61" s="185">
        <f>79854+222</f>
        <v>80076</v>
      </c>
      <c r="BK61" s="185">
        <f>42031+787+425</f>
        <v>43243</v>
      </c>
      <c r="BL61" s="185">
        <f>37939+382+425+72356+83</f>
        <v>111185</v>
      </c>
      <c r="BM61" s="185"/>
      <c r="BN61" s="185">
        <v>146465</v>
      </c>
      <c r="BO61" s="185"/>
      <c r="BP61" s="185">
        <v>66584</v>
      </c>
      <c r="BQ61" s="185"/>
      <c r="BR61" s="185">
        <v>85130</v>
      </c>
      <c r="BS61" s="185"/>
      <c r="BT61" s="185"/>
      <c r="BU61" s="185"/>
      <c r="BV61" s="185">
        <f>42710+1469</f>
        <v>44179</v>
      </c>
      <c r="BW61" s="185"/>
      <c r="BX61" s="185">
        <f>82488+6387</f>
        <v>88875</v>
      </c>
      <c r="BY61" s="185">
        <f>105124+8887</f>
        <v>114011</v>
      </c>
      <c r="BZ61" s="185"/>
      <c r="CA61" s="185">
        <f>46015+4300</f>
        <v>50315</v>
      </c>
      <c r="CB61" s="185"/>
      <c r="CC61" s="185">
        <f>26461+1113+58816</f>
        <v>86390</v>
      </c>
      <c r="CD61" s="249" t="s">
        <v>221</v>
      </c>
      <c r="CE61" s="195">
        <f t="shared" si="0"/>
        <v>3465402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0</v>
      </c>
      <c r="F62" s="195">
        <f t="shared" si="1"/>
        <v>0</v>
      </c>
      <c r="G62" s="195">
        <f t="shared" si="1"/>
        <v>0</v>
      </c>
      <c r="H62" s="195">
        <f t="shared" si="1"/>
        <v>350249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0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0</v>
      </c>
      <c r="Z62" s="195">
        <f t="shared" si="1"/>
        <v>0</v>
      </c>
      <c r="AA62" s="195">
        <f t="shared" si="1"/>
        <v>0</v>
      </c>
      <c r="AB62" s="195">
        <f t="shared" si="1"/>
        <v>23644</v>
      </c>
      <c r="AC62" s="195">
        <f t="shared" si="1"/>
        <v>0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4789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0</v>
      </c>
      <c r="AZ62" s="195">
        <f>ROUND(AZ47+AZ48,0)</f>
        <v>0</v>
      </c>
      <c r="BA62" s="195">
        <f>ROUND(BA47+BA48,0)</f>
        <v>0</v>
      </c>
      <c r="BB62" s="195">
        <f t="shared" si="1"/>
        <v>38485</v>
      </c>
      <c r="BC62" s="195">
        <f t="shared" si="1"/>
        <v>0</v>
      </c>
      <c r="BD62" s="195">
        <f t="shared" si="1"/>
        <v>0</v>
      </c>
      <c r="BE62" s="195">
        <f t="shared" si="1"/>
        <v>12479</v>
      </c>
      <c r="BF62" s="195">
        <f t="shared" si="1"/>
        <v>0</v>
      </c>
      <c r="BG62" s="195">
        <f t="shared" si="1"/>
        <v>25143</v>
      </c>
      <c r="BH62" s="195">
        <f t="shared" si="1"/>
        <v>0</v>
      </c>
      <c r="BI62" s="195">
        <f t="shared" si="1"/>
        <v>0</v>
      </c>
      <c r="BJ62" s="195">
        <f t="shared" si="1"/>
        <v>14287</v>
      </c>
      <c r="BK62" s="195">
        <f t="shared" si="1"/>
        <v>7715</v>
      </c>
      <c r="BL62" s="195">
        <f t="shared" si="1"/>
        <v>19838</v>
      </c>
      <c r="BM62" s="195">
        <f t="shared" si="1"/>
        <v>0</v>
      </c>
      <c r="BN62" s="195">
        <f t="shared" si="1"/>
        <v>26133</v>
      </c>
      <c r="BO62" s="195">
        <f t="shared" ref="BO62:CC62" si="2">ROUND(BO47+BO48,0)</f>
        <v>0</v>
      </c>
      <c r="BP62" s="195">
        <f t="shared" si="2"/>
        <v>11880</v>
      </c>
      <c r="BQ62" s="195">
        <f t="shared" si="2"/>
        <v>0</v>
      </c>
      <c r="BR62" s="195">
        <f t="shared" si="2"/>
        <v>15189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7882</v>
      </c>
      <c r="BW62" s="195">
        <f t="shared" si="2"/>
        <v>0</v>
      </c>
      <c r="BX62" s="195">
        <f t="shared" si="2"/>
        <v>15857</v>
      </c>
      <c r="BY62" s="195">
        <f t="shared" si="2"/>
        <v>20342</v>
      </c>
      <c r="BZ62" s="195">
        <f t="shared" si="2"/>
        <v>0</v>
      </c>
      <c r="CA62" s="195">
        <f t="shared" si="2"/>
        <v>8977</v>
      </c>
      <c r="CB62" s="195">
        <f t="shared" si="2"/>
        <v>0</v>
      </c>
      <c r="CC62" s="195">
        <f t="shared" si="2"/>
        <v>15414</v>
      </c>
      <c r="CD62" s="249" t="s">
        <v>221</v>
      </c>
      <c r="CE62" s="195">
        <f t="shared" si="0"/>
        <v>618303</v>
      </c>
      <c r="CF62" s="252"/>
    </row>
    <row r="63" spans="1:84" ht="12.6" customHeight="1" x14ac:dyDescent="0.25">
      <c r="A63" s="171" t="s">
        <v>236</v>
      </c>
      <c r="B63" s="175"/>
      <c r="C63" s="184"/>
      <c r="D63" s="184"/>
      <c r="E63" s="184"/>
      <c r="F63" s="185"/>
      <c r="G63" s="184"/>
      <c r="H63" s="184">
        <f>9600+48205</f>
        <v>57805</v>
      </c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>
        <f>561617-9600-48205+473531</f>
        <v>977343</v>
      </c>
      <c r="BX63" s="185"/>
      <c r="BY63" s="185"/>
      <c r="BZ63" s="185"/>
      <c r="CA63" s="185"/>
      <c r="CB63" s="185"/>
      <c r="CC63" s="185"/>
      <c r="CD63" s="249" t="s">
        <v>221</v>
      </c>
      <c r="CE63" s="195">
        <f t="shared" si="0"/>
        <v>1035148</v>
      </c>
      <c r="CF63" s="252"/>
    </row>
    <row r="64" spans="1:84" ht="12.6" customHeight="1" x14ac:dyDescent="0.25">
      <c r="A64" s="171" t="s">
        <v>237</v>
      </c>
      <c r="B64" s="175"/>
      <c r="C64" s="184"/>
      <c r="D64" s="184"/>
      <c r="E64" s="185"/>
      <c r="F64" s="185"/>
      <c r="G64" s="184"/>
      <c r="H64" s="184">
        <v>457</v>
      </c>
      <c r="I64" s="185"/>
      <c r="J64" s="185"/>
      <c r="K64" s="185"/>
      <c r="L64" s="185"/>
      <c r="M64" s="184"/>
      <c r="N64" s="184"/>
      <c r="O64" s="184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>
        <f>768-3788+40+121372</f>
        <v>118392</v>
      </c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>
        <f>245+881</f>
        <v>1126</v>
      </c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>
        <f>319191+229</f>
        <v>319420</v>
      </c>
      <c r="AZ64" s="185"/>
      <c r="BA64" s="185"/>
      <c r="BB64" s="185">
        <v>55</v>
      </c>
      <c r="BC64" s="185"/>
      <c r="BD64" s="185">
        <f>5124+52032</f>
        <v>57156</v>
      </c>
      <c r="BE64" s="185">
        <v>7767</v>
      </c>
      <c r="BF64" s="185"/>
      <c r="BG64" s="185">
        <v>1365</v>
      </c>
      <c r="BH64" s="185"/>
      <c r="BI64" s="185"/>
      <c r="BJ64" s="185"/>
      <c r="BK64" s="185">
        <f>344+238</f>
        <v>582</v>
      </c>
      <c r="BL64" s="185">
        <v>688</v>
      </c>
      <c r="BM64" s="185"/>
      <c r="BN64" s="185">
        <v>99</v>
      </c>
      <c r="BO64" s="185"/>
      <c r="BP64" s="185"/>
      <c r="BQ64" s="185"/>
      <c r="BR64" s="185">
        <v>82</v>
      </c>
      <c r="BS64" s="185"/>
      <c r="BT64" s="185"/>
      <c r="BU64" s="185"/>
      <c r="BV64" s="185">
        <v>4796</v>
      </c>
      <c r="BW64" s="185">
        <v>140</v>
      </c>
      <c r="BX64" s="185"/>
      <c r="BY64" s="185">
        <f>140+4671</f>
        <v>4811</v>
      </c>
      <c r="BZ64" s="185"/>
      <c r="CA64" s="185"/>
      <c r="CB64" s="185"/>
      <c r="CC64" s="185">
        <v>2823</v>
      </c>
      <c r="CD64" s="249" t="s">
        <v>221</v>
      </c>
      <c r="CE64" s="195">
        <f t="shared" si="0"/>
        <v>519759</v>
      </c>
      <c r="CF64" s="252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1722</v>
      </c>
      <c r="BF65" s="185"/>
      <c r="BG65" s="185">
        <f>39300+320</f>
        <v>39620</v>
      </c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9" t="s">
        <v>221</v>
      </c>
      <c r="CE65" s="195">
        <f t="shared" si="0"/>
        <v>41342</v>
      </c>
      <c r="CF65" s="252"/>
    </row>
    <row r="66" spans="1:84" ht="12.6" customHeight="1" x14ac:dyDescent="0.25">
      <c r="A66" s="171" t="s">
        <v>239</v>
      </c>
      <c r="B66" s="175"/>
      <c r="C66" s="184"/>
      <c r="D66" s="184"/>
      <c r="E66" s="184"/>
      <c r="F66" s="184"/>
      <c r="G66" s="184"/>
      <c r="H66" s="184">
        <v>40375</v>
      </c>
      <c r="I66" s="184"/>
      <c r="J66" s="184"/>
      <c r="K66" s="185"/>
      <c r="L66" s="185"/>
      <c r="M66" s="184"/>
      <c r="N66" s="184"/>
      <c r="O66" s="185"/>
      <c r="P66" s="185"/>
      <c r="Q66" s="185"/>
      <c r="R66" s="185"/>
      <c r="S66" s="184"/>
      <c r="T66" s="184"/>
      <c r="U66" s="185">
        <v>60520</v>
      </c>
      <c r="V66" s="185">
        <v>4521</v>
      </c>
      <c r="W66" s="185"/>
      <c r="X66" s="185"/>
      <c r="Y66" s="185">
        <v>3564</v>
      </c>
      <c r="Z66" s="185"/>
      <c r="AA66" s="185"/>
      <c r="AB66" s="185">
        <v>11569</v>
      </c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>
        <v>11250</v>
      </c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>
        <v>19026</v>
      </c>
      <c r="AZ66" s="185"/>
      <c r="BA66" s="185">
        <v>20519</v>
      </c>
      <c r="BB66" s="185">
        <f>28219+11239</f>
        <v>39458</v>
      </c>
      <c r="BC66" s="185"/>
      <c r="BD66" s="185"/>
      <c r="BE66" s="185">
        <v>10394</v>
      </c>
      <c r="BF66" s="185">
        <v>130915</v>
      </c>
      <c r="BG66" s="185"/>
      <c r="BH66" s="185"/>
      <c r="BI66" s="185"/>
      <c r="BJ66" s="185">
        <v>500</v>
      </c>
      <c r="BK66" s="185"/>
      <c r="BL66" s="185"/>
      <c r="BM66" s="185"/>
      <c r="BN66" s="185">
        <v>13528</v>
      </c>
      <c r="BO66" s="185"/>
      <c r="BP66" s="185"/>
      <c r="BQ66" s="185"/>
      <c r="BR66" s="185"/>
      <c r="BS66" s="185"/>
      <c r="BT66" s="185"/>
      <c r="BU66" s="185"/>
      <c r="BV66" s="185">
        <v>13549</v>
      </c>
      <c r="BW66" s="185">
        <f>29548+795</f>
        <v>30343</v>
      </c>
      <c r="BX66" s="185"/>
      <c r="BY66" s="185">
        <v>258</v>
      </c>
      <c r="BZ66" s="185"/>
      <c r="CA66" s="185">
        <v>1630</v>
      </c>
      <c r="CB66" s="185"/>
      <c r="CC66" s="185">
        <f>2040</f>
        <v>2040</v>
      </c>
      <c r="CD66" s="249" t="s">
        <v>221</v>
      </c>
      <c r="CE66" s="195">
        <f t="shared" si="0"/>
        <v>413959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0</v>
      </c>
      <c r="F67" s="195">
        <f t="shared" si="3"/>
        <v>0</v>
      </c>
      <c r="G67" s="195">
        <f t="shared" si="3"/>
        <v>0</v>
      </c>
      <c r="H67" s="195">
        <f t="shared" si="3"/>
        <v>526360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0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0</v>
      </c>
      <c r="Z67" s="195">
        <f t="shared" si="3"/>
        <v>0</v>
      </c>
      <c r="AA67" s="195">
        <f t="shared" si="3"/>
        <v>0</v>
      </c>
      <c r="AB67" s="195">
        <f t="shared" si="3"/>
        <v>0</v>
      </c>
      <c r="AC67" s="195">
        <f t="shared" si="3"/>
        <v>0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0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0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0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526360</v>
      </c>
      <c r="CF67" s="252"/>
    </row>
    <row r="68" spans="1:84" ht="12.6" customHeight="1" x14ac:dyDescent="0.25">
      <c r="A68" s="171" t="s">
        <v>240</v>
      </c>
      <c r="B68" s="175"/>
      <c r="C68" s="184"/>
      <c r="D68" s="184"/>
      <c r="E68" s="184"/>
      <c r="F68" s="184"/>
      <c r="G68" s="184"/>
      <c r="H68" s="184">
        <v>267</v>
      </c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>
        <v>1755</v>
      </c>
      <c r="BF68" s="185"/>
      <c r="BG68" s="185"/>
      <c r="BH68" s="185"/>
      <c r="BI68" s="185"/>
      <c r="BJ68" s="185"/>
      <c r="BK68" s="185"/>
      <c r="BL68" s="185"/>
      <c r="BM68" s="185"/>
      <c r="BN68" s="185">
        <v>561752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9" t="s">
        <v>221</v>
      </c>
      <c r="CE68" s="195">
        <f t="shared" si="0"/>
        <v>563774</v>
      </c>
      <c r="CF68" s="252"/>
    </row>
    <row r="69" spans="1:84" ht="12.6" customHeight="1" x14ac:dyDescent="0.25">
      <c r="A69" s="171" t="s">
        <v>241</v>
      </c>
      <c r="B69" s="175"/>
      <c r="C69" s="184"/>
      <c r="D69" s="184"/>
      <c r="E69" s="185"/>
      <c r="F69" s="185"/>
      <c r="G69" s="184"/>
      <c r="H69" s="184">
        <f>678+942</f>
        <v>1620</v>
      </c>
      <c r="I69" s="185"/>
      <c r="J69" s="185"/>
      <c r="K69" s="185"/>
      <c r="L69" s="185"/>
      <c r="M69" s="184"/>
      <c r="N69" s="184"/>
      <c r="O69" s="184"/>
      <c r="P69" s="185"/>
      <c r="Q69" s="185"/>
      <c r="R69" s="224"/>
      <c r="S69" s="185"/>
      <c r="T69" s="184"/>
      <c r="U69" s="185"/>
      <c r="V69" s="185"/>
      <c r="W69" s="184"/>
      <c r="X69" s="185"/>
      <c r="Y69" s="185"/>
      <c r="Z69" s="185"/>
      <c r="AA69" s="185"/>
      <c r="AB69" s="185">
        <f>2007+17</f>
        <v>2024</v>
      </c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/>
      <c r="AY69" s="185"/>
      <c r="AZ69" s="185"/>
      <c r="BA69" s="185"/>
      <c r="BB69" s="185">
        <v>69</v>
      </c>
      <c r="BC69" s="185">
        <v>25383</v>
      </c>
      <c r="BD69" s="185"/>
      <c r="BE69" s="185">
        <v>8180</v>
      </c>
      <c r="BF69" s="185"/>
      <c r="BG69" s="185">
        <v>661</v>
      </c>
      <c r="BH69" s="224"/>
      <c r="BI69" s="185"/>
      <c r="BJ69" s="185"/>
      <c r="BK69" s="185">
        <v>87</v>
      </c>
      <c r="BL69" s="185"/>
      <c r="BM69" s="185"/>
      <c r="BN69" s="185">
        <f>1608+219+71+678</f>
        <v>2576</v>
      </c>
      <c r="BO69" s="185"/>
      <c r="BP69" s="185"/>
      <c r="BQ69" s="185"/>
      <c r="BR69" s="185"/>
      <c r="BS69" s="185"/>
      <c r="BT69" s="185"/>
      <c r="BU69" s="185"/>
      <c r="BV69" s="185"/>
      <c r="BW69" s="185">
        <f>731+186</f>
        <v>917</v>
      </c>
      <c r="BX69" s="185">
        <v>23</v>
      </c>
      <c r="BY69" s="185">
        <f>3400+48+350</f>
        <v>3798</v>
      </c>
      <c r="BZ69" s="185"/>
      <c r="CA69" s="185">
        <v>368</v>
      </c>
      <c r="CB69" s="185"/>
      <c r="CC69" s="185">
        <v>13274</v>
      </c>
      <c r="CD69" s="188">
        <f>6975457+1407193-7243027</f>
        <v>1139623</v>
      </c>
      <c r="CE69" s="195">
        <f t="shared" si="0"/>
        <v>1198603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0</v>
      </c>
      <c r="F71" s="195">
        <f t="shared" si="5"/>
        <v>0</v>
      </c>
      <c r="G71" s="195">
        <f t="shared" si="5"/>
        <v>0</v>
      </c>
      <c r="H71" s="195">
        <f t="shared" si="5"/>
        <v>2940172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0</v>
      </c>
      <c r="Q71" s="195">
        <f t="shared" si="5"/>
        <v>0</v>
      </c>
      <c r="R71" s="195">
        <f t="shared" si="5"/>
        <v>0</v>
      </c>
      <c r="S71" s="195">
        <f t="shared" si="5"/>
        <v>0</v>
      </c>
      <c r="T71" s="195">
        <f t="shared" si="5"/>
        <v>0</v>
      </c>
      <c r="U71" s="195">
        <f t="shared" si="5"/>
        <v>60520</v>
      </c>
      <c r="V71" s="195">
        <f t="shared" si="5"/>
        <v>4521</v>
      </c>
      <c r="W71" s="195">
        <f t="shared" si="5"/>
        <v>0</v>
      </c>
      <c r="X71" s="195">
        <f t="shared" si="5"/>
        <v>0</v>
      </c>
      <c r="Y71" s="195">
        <f t="shared" si="5"/>
        <v>3564</v>
      </c>
      <c r="Z71" s="195">
        <f t="shared" si="5"/>
        <v>0</v>
      </c>
      <c r="AA71" s="195">
        <f t="shared" si="5"/>
        <v>0</v>
      </c>
      <c r="AB71" s="195">
        <f t="shared" si="5"/>
        <v>288144</v>
      </c>
      <c r="AC71" s="195">
        <f t="shared" si="5"/>
        <v>0</v>
      </c>
      <c r="AD71" s="195">
        <f t="shared" si="5"/>
        <v>0</v>
      </c>
      <c r="AE71" s="195">
        <f t="shared" si="5"/>
        <v>0</v>
      </c>
      <c r="AF71" s="195">
        <f t="shared" si="5"/>
        <v>0</v>
      </c>
      <c r="AG71" s="195">
        <f t="shared" si="5"/>
        <v>0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0</v>
      </c>
      <c r="AK71" s="195">
        <f t="shared" si="6"/>
        <v>0</v>
      </c>
      <c r="AL71" s="195">
        <f t="shared" si="6"/>
        <v>0</v>
      </c>
      <c r="AM71" s="195">
        <f t="shared" si="6"/>
        <v>44005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338446</v>
      </c>
      <c r="AZ71" s="195">
        <f t="shared" si="6"/>
        <v>0</v>
      </c>
      <c r="BA71" s="195">
        <f t="shared" si="6"/>
        <v>20519</v>
      </c>
      <c r="BB71" s="195">
        <f t="shared" si="6"/>
        <v>293763</v>
      </c>
      <c r="BC71" s="195">
        <f t="shared" si="6"/>
        <v>25383</v>
      </c>
      <c r="BD71" s="195">
        <f t="shared" si="6"/>
        <v>57156</v>
      </c>
      <c r="BE71" s="195">
        <f t="shared" si="6"/>
        <v>112236</v>
      </c>
      <c r="BF71" s="195">
        <f t="shared" si="6"/>
        <v>130915</v>
      </c>
      <c r="BG71" s="195">
        <f t="shared" si="6"/>
        <v>207709</v>
      </c>
      <c r="BH71" s="195">
        <f t="shared" si="6"/>
        <v>0</v>
      </c>
      <c r="BI71" s="195">
        <f t="shared" si="6"/>
        <v>0</v>
      </c>
      <c r="BJ71" s="195">
        <f t="shared" si="6"/>
        <v>94863</v>
      </c>
      <c r="BK71" s="195">
        <f t="shared" si="6"/>
        <v>51627</v>
      </c>
      <c r="BL71" s="195">
        <f t="shared" si="6"/>
        <v>131711</v>
      </c>
      <c r="BM71" s="195">
        <f t="shared" si="6"/>
        <v>0</v>
      </c>
      <c r="BN71" s="195">
        <f t="shared" si="6"/>
        <v>750553</v>
      </c>
      <c r="BO71" s="195">
        <f t="shared" si="6"/>
        <v>0</v>
      </c>
      <c r="BP71" s="195">
        <f t="shared" ref="BP71:CC71" si="7">SUM(BP61:BP69)-BP70</f>
        <v>78464</v>
      </c>
      <c r="BQ71" s="195">
        <f t="shared" si="7"/>
        <v>0</v>
      </c>
      <c r="BR71" s="195">
        <f t="shared" si="7"/>
        <v>100401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70406</v>
      </c>
      <c r="BW71" s="195">
        <f t="shared" si="7"/>
        <v>1008743</v>
      </c>
      <c r="BX71" s="195">
        <f t="shared" si="7"/>
        <v>104755</v>
      </c>
      <c r="BY71" s="195">
        <f t="shared" si="7"/>
        <v>143220</v>
      </c>
      <c r="BZ71" s="195">
        <f t="shared" si="7"/>
        <v>0</v>
      </c>
      <c r="CA71" s="195">
        <f t="shared" si="7"/>
        <v>61290</v>
      </c>
      <c r="CB71" s="195">
        <f t="shared" si="7"/>
        <v>0</v>
      </c>
      <c r="CC71" s="195">
        <f t="shared" si="7"/>
        <v>119941</v>
      </c>
      <c r="CD71" s="245">
        <f>CD69-CD70</f>
        <v>1139623</v>
      </c>
      <c r="CE71" s="195">
        <f>SUM(CE61:CE69)-CE70</f>
        <v>8382650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/>
      <c r="D73" s="184"/>
      <c r="E73" s="185"/>
      <c r="F73" s="185"/>
      <c r="G73" s="184"/>
      <c r="H73" s="184">
        <v>28653778</v>
      </c>
      <c r="I73" s="185"/>
      <c r="J73" s="185"/>
      <c r="K73" s="185"/>
      <c r="L73" s="185"/>
      <c r="M73" s="184"/>
      <c r="N73" s="184"/>
      <c r="O73" s="184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28653778</v>
      </c>
      <c r="CF73" s="252"/>
    </row>
    <row r="74" spans="1:84" ht="12.6" customHeight="1" x14ac:dyDescent="0.25">
      <c r="A74" s="171" t="s">
        <v>246</v>
      </c>
      <c r="B74" s="175"/>
      <c r="C74" s="184"/>
      <c r="D74" s="184"/>
      <c r="E74" s="185"/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0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0</v>
      </c>
      <c r="F75" s="195">
        <f t="shared" si="9"/>
        <v>0</v>
      </c>
      <c r="G75" s="195">
        <f t="shared" si="9"/>
        <v>0</v>
      </c>
      <c r="H75" s="195">
        <f t="shared" si="9"/>
        <v>28653778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0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0</v>
      </c>
      <c r="U75" s="195">
        <f t="shared" si="9"/>
        <v>0</v>
      </c>
      <c r="V75" s="195">
        <f t="shared" si="9"/>
        <v>0</v>
      </c>
      <c r="W75" s="195">
        <f t="shared" si="9"/>
        <v>0</v>
      </c>
      <c r="X75" s="195">
        <f t="shared" si="9"/>
        <v>0</v>
      </c>
      <c r="Y75" s="195">
        <f t="shared" si="9"/>
        <v>0</v>
      </c>
      <c r="Z75" s="195">
        <f t="shared" si="9"/>
        <v>0</v>
      </c>
      <c r="AA75" s="195">
        <f t="shared" si="9"/>
        <v>0</v>
      </c>
      <c r="AB75" s="195">
        <f t="shared" si="9"/>
        <v>0</v>
      </c>
      <c r="AC75" s="195">
        <f t="shared" si="9"/>
        <v>0</v>
      </c>
      <c r="AD75" s="195">
        <f t="shared" si="9"/>
        <v>0</v>
      </c>
      <c r="AE75" s="195">
        <f t="shared" si="9"/>
        <v>0</v>
      </c>
      <c r="AF75" s="195">
        <f t="shared" si="9"/>
        <v>0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0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28653778</v>
      </c>
      <c r="CF75" s="252"/>
    </row>
    <row r="76" spans="1:84" ht="12.6" customHeight="1" x14ac:dyDescent="0.25">
      <c r="A76" s="171" t="s">
        <v>248</v>
      </c>
      <c r="B76" s="175"/>
      <c r="C76" s="184"/>
      <c r="D76" s="184"/>
      <c r="E76" s="185"/>
      <c r="F76" s="185"/>
      <c r="G76" s="184"/>
      <c r="H76" s="184">
        <v>23870</v>
      </c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5"/>
      <c r="BA76" s="185"/>
      <c r="BB76" s="185"/>
      <c r="BC76" s="185"/>
      <c r="BD76" s="185"/>
      <c r="BE76" s="185"/>
      <c r="BF76" s="185"/>
      <c r="BG76" s="185"/>
      <c r="BH76" s="185"/>
      <c r="BI76" s="185"/>
      <c r="BJ76" s="185"/>
      <c r="BK76" s="185"/>
      <c r="BL76" s="185"/>
      <c r="BM76" s="185"/>
      <c r="BN76" s="185"/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85"/>
      <c r="CA76" s="185"/>
      <c r="CB76" s="185"/>
      <c r="CC76" s="185"/>
      <c r="CD76" s="249" t="s">
        <v>221</v>
      </c>
      <c r="CE76" s="195">
        <f t="shared" si="8"/>
        <v>23870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/>
      <c r="F77" s="184"/>
      <c r="G77" s="184"/>
      <c r="H77" s="184">
        <f>9550*3</f>
        <v>28650</v>
      </c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28650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/>
      <c r="E78" s="184"/>
      <c r="F78" s="184"/>
      <c r="G78" s="184"/>
      <c r="H78" s="184">
        <f>2.5*2080</f>
        <v>5200</v>
      </c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5200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/>
      <c r="F79" s="184"/>
      <c r="G79" s="184"/>
      <c r="H79" s="184">
        <f>1447+1271+1626+1279+1255+1174+1376+1686+1425+1768+1700+1490</f>
        <v>17497</v>
      </c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17497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/>
      <c r="F80" s="187"/>
      <c r="G80" s="187"/>
      <c r="H80" s="187">
        <v>11</v>
      </c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11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1274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1266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1267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1268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1268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1269</v>
      </c>
      <c r="D87" s="205" t="s">
        <v>1275</v>
      </c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1270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1276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1277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/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1271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/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>
        <v>1</v>
      </c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843</v>
      </c>
      <c r="D111" s="174">
        <v>9550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/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30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30</v>
      </c>
    </row>
    <row r="128" spans="1:5" ht="12.6" customHeight="1" x14ac:dyDescent="0.25">
      <c r="A128" s="173" t="s">
        <v>292</v>
      </c>
      <c r="B128" s="172" t="s">
        <v>256</v>
      </c>
      <c r="C128" s="189">
        <v>30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174</v>
      </c>
      <c r="C138" s="189">
        <v>377</v>
      </c>
      <c r="D138" s="174">
        <f>843-551</f>
        <v>292</v>
      </c>
      <c r="E138" s="175">
        <f>SUM(B138:D138)</f>
        <v>843</v>
      </c>
    </row>
    <row r="139" spans="1:6" ht="12.6" customHeight="1" x14ac:dyDescent="0.25">
      <c r="A139" s="173" t="s">
        <v>215</v>
      </c>
      <c r="B139" s="174">
        <v>2769</v>
      </c>
      <c r="C139" s="189">
        <v>4396</v>
      </c>
      <c r="D139" s="174">
        <f>9550-7165</f>
        <v>2385</v>
      </c>
      <c r="E139" s="175">
        <f>SUM(B139:D139)</f>
        <v>9550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7750400</v>
      </c>
      <c r="C141" s="189">
        <v>12294800</v>
      </c>
      <c r="D141" s="174">
        <f>28653778-20045200</f>
        <v>8608578</v>
      </c>
      <c r="E141" s="175">
        <f>SUM(B141:D141)</f>
        <v>28653778</v>
      </c>
      <c r="F141" s="199"/>
    </row>
    <row r="142" spans="1:6" ht="12.6" customHeight="1" x14ac:dyDescent="0.25">
      <c r="A142" s="173" t="s">
        <v>246</v>
      </c>
      <c r="B142" s="174"/>
      <c r="C142" s="189"/>
      <c r="D142" s="174"/>
      <c r="E142" s="175">
        <f>SUM(B142:D142)</f>
        <v>0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301076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f>27557+14424</f>
        <v>41981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57862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f>259543+18468</f>
        <v>278011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39000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f>-98105-18900+17378</f>
        <v>-99627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618303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561752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2022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563774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f>47082+7766</f>
        <v>54848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f>4961+2282</f>
        <v>7243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62091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f>32462+323</f>
        <v>32785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144119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176904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0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/>
      <c r="C195" s="189"/>
      <c r="D195" s="174"/>
      <c r="E195" s="175">
        <f t="shared" ref="E195:E203" si="10">SUM(B195:C195)-D195</f>
        <v>0</v>
      </c>
    </row>
    <row r="196" spans="1:8" ht="12.6" customHeight="1" x14ac:dyDescent="0.25">
      <c r="A196" s="173" t="s">
        <v>333</v>
      </c>
      <c r="B196" s="174"/>
      <c r="C196" s="189"/>
      <c r="D196" s="174"/>
      <c r="E196" s="175">
        <f t="shared" si="10"/>
        <v>0</v>
      </c>
    </row>
    <row r="197" spans="1:8" ht="12.6" customHeight="1" x14ac:dyDescent="0.25">
      <c r="A197" s="173" t="s">
        <v>334</v>
      </c>
      <c r="B197" s="174"/>
      <c r="C197" s="189"/>
      <c r="D197" s="174"/>
      <c r="E197" s="175">
        <f t="shared" si="10"/>
        <v>0</v>
      </c>
    </row>
    <row r="198" spans="1:8" ht="12.6" customHeight="1" x14ac:dyDescent="0.2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500910</v>
      </c>
      <c r="C200" s="189">
        <f>40115+757</f>
        <v>40872</v>
      </c>
      <c r="D200" s="174"/>
      <c r="E200" s="175">
        <f t="shared" si="10"/>
        <v>541782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4266726</v>
      </c>
      <c r="C202" s="189">
        <v>23636</v>
      </c>
      <c r="D202" s="174"/>
      <c r="E202" s="175">
        <f t="shared" si="10"/>
        <v>4290362</v>
      </c>
    </row>
    <row r="203" spans="1:8" ht="12.6" customHeight="1" x14ac:dyDescent="0.25">
      <c r="A203" s="173" t="s">
        <v>340</v>
      </c>
      <c r="B203" s="174"/>
      <c r="C203" s="189"/>
      <c r="D203" s="174"/>
      <c r="E203" s="175">
        <f t="shared" si="10"/>
        <v>0</v>
      </c>
    </row>
    <row r="204" spans="1:8" ht="12.6" customHeight="1" x14ac:dyDescent="0.25">
      <c r="A204" s="173" t="s">
        <v>203</v>
      </c>
      <c r="B204" s="175">
        <f>SUM(B195:B203)</f>
        <v>4767636</v>
      </c>
      <c r="C204" s="191">
        <f>SUM(C195:C203)</f>
        <v>64508</v>
      </c>
      <c r="D204" s="175">
        <f>SUM(D195:D203)</f>
        <v>0</v>
      </c>
      <c r="E204" s="175">
        <f>SUM(E195:E203)</f>
        <v>4832144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/>
      <c r="C209" s="189"/>
      <c r="D209" s="174"/>
      <c r="E209" s="175">
        <f t="shared" ref="E209:E216" si="11">SUM(B209:C209)-D209</f>
        <v>0</v>
      </c>
      <c r="H209" s="259"/>
    </row>
    <row r="210" spans="1:8" ht="12.6" customHeight="1" x14ac:dyDescent="0.25">
      <c r="A210" s="173" t="s">
        <v>334</v>
      </c>
      <c r="B210" s="174"/>
      <c r="C210" s="189"/>
      <c r="D210" s="174"/>
      <c r="E210" s="175">
        <f t="shared" si="11"/>
        <v>0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/>
      <c r="C212" s="189"/>
      <c r="D212" s="174"/>
      <c r="E212" s="175">
        <f t="shared" si="11"/>
        <v>0</v>
      </c>
      <c r="H212" s="259"/>
    </row>
    <row r="213" spans="1:8" ht="12.6" customHeight="1" x14ac:dyDescent="0.25">
      <c r="A213" s="173" t="s">
        <v>337</v>
      </c>
      <c r="B213" s="174">
        <v>205476.47</v>
      </c>
      <c r="C213" s="189">
        <v>96726.53</v>
      </c>
      <c r="D213" s="174"/>
      <c r="E213" s="175">
        <f t="shared" si="11"/>
        <v>302203</v>
      </c>
      <c r="H213" s="259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924457.28</v>
      </c>
      <c r="C215" s="189">
        <v>429633.94</v>
      </c>
      <c r="D215" s="174"/>
      <c r="E215" s="175">
        <f t="shared" si="11"/>
        <v>1354091.22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1129933.75</v>
      </c>
      <c r="C217" s="191">
        <f>SUM(C208:C216)</f>
        <v>526360.47</v>
      </c>
      <c r="D217" s="175">
        <f>SUM(D208:D216)</f>
        <v>0</v>
      </c>
      <c r="E217" s="175">
        <f>SUM(E208:E216)</f>
        <v>1656294.22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80301</v>
      </c>
      <c r="D221" s="172">
        <f>C221</f>
        <v>80301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5019209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9209555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22572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f>59320+123339</f>
        <v>182659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f>19967863-14433995-C233-C238-C239</f>
        <v>5303414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/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19737409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60311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/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60311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v>70765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99378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170143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20048164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-250654.09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2386386.3199999998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f>34023.87+78413.25+302221.46-4191.46+812353.35</f>
        <v>1222820.47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95352.4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/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73516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8762.5499999999993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1090542.71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/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/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/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541781.42000000004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4290361.8499999996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/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4832143.2699999996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1656294.22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3175849.05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4266391.76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12754.68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238676.25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f>437.6+12000</f>
        <v>12437.6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f>12654.06+167650.76</f>
        <v>180304.82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444173.35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f>-317041.82+2507634.25</f>
        <v>2190592.4300000002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2190592.4300000002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2190592.4300000002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/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1631625.98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4266391.76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4266391.76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28653778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/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28653778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80301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f>19967863-C365-C366</f>
        <v>19737409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60311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170143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20048164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8605614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0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0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8605614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3465403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618303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1035148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519758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41342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f>413961+13565</f>
        <v>427526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526360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563774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62092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f>323+32462+144119</f>
        <v>176904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/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6975457+1407193-7436610</f>
        <v>946040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8382650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222964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/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222964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222964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BHC Fairfax Behavioral Health - Everett   H-0     FYE 12/31/2017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843</v>
      </c>
      <c r="C414" s="194">
        <f>E138</f>
        <v>843</v>
      </c>
      <c r="D414" s="179"/>
    </row>
    <row r="415" spans="1:5" ht="12.6" customHeight="1" x14ac:dyDescent="0.25">
      <c r="A415" s="179" t="s">
        <v>464</v>
      </c>
      <c r="B415" s="179">
        <f>D111</f>
        <v>9550</v>
      </c>
      <c r="C415" s="179">
        <f>E139</f>
        <v>9550</v>
      </c>
      <c r="D415" s="194">
        <f>SUM(C59:H59)+N59</f>
        <v>9550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3465403</v>
      </c>
      <c r="C427" s="179">
        <f t="shared" ref="C427:C434" si="13">CE61</f>
        <v>3465402</v>
      </c>
      <c r="D427" s="179"/>
    </row>
    <row r="428" spans="1:7" ht="12.6" customHeight="1" x14ac:dyDescent="0.25">
      <c r="A428" s="179" t="s">
        <v>3</v>
      </c>
      <c r="B428" s="179">
        <f t="shared" si="12"/>
        <v>618303</v>
      </c>
      <c r="C428" s="179">
        <f t="shared" si="13"/>
        <v>618303</v>
      </c>
      <c r="D428" s="179">
        <f>D173</f>
        <v>618303</v>
      </c>
    </row>
    <row r="429" spans="1:7" ht="12.6" customHeight="1" x14ac:dyDescent="0.25">
      <c r="A429" s="179" t="s">
        <v>236</v>
      </c>
      <c r="B429" s="179">
        <f t="shared" si="12"/>
        <v>1035148</v>
      </c>
      <c r="C429" s="179">
        <f t="shared" si="13"/>
        <v>1035148</v>
      </c>
      <c r="D429" s="179"/>
    </row>
    <row r="430" spans="1:7" ht="12.6" customHeight="1" x14ac:dyDescent="0.25">
      <c r="A430" s="179" t="s">
        <v>237</v>
      </c>
      <c r="B430" s="179">
        <f t="shared" si="12"/>
        <v>519758</v>
      </c>
      <c r="C430" s="179">
        <f t="shared" si="13"/>
        <v>519759</v>
      </c>
      <c r="D430" s="179"/>
    </row>
    <row r="431" spans="1:7" ht="12.6" customHeight="1" x14ac:dyDescent="0.25">
      <c r="A431" s="179" t="s">
        <v>444</v>
      </c>
      <c r="B431" s="179">
        <f t="shared" si="12"/>
        <v>41342</v>
      </c>
      <c r="C431" s="179">
        <f t="shared" si="13"/>
        <v>41342</v>
      </c>
      <c r="D431" s="179"/>
    </row>
    <row r="432" spans="1:7" ht="12.6" customHeight="1" x14ac:dyDescent="0.25">
      <c r="A432" s="179" t="s">
        <v>445</v>
      </c>
      <c r="B432" s="179">
        <f t="shared" si="12"/>
        <v>427526</v>
      </c>
      <c r="C432" s="179">
        <f t="shared" si="13"/>
        <v>413959</v>
      </c>
      <c r="D432" s="179"/>
    </row>
    <row r="433" spans="1:7" ht="12.6" customHeight="1" x14ac:dyDescent="0.25">
      <c r="A433" s="179" t="s">
        <v>6</v>
      </c>
      <c r="B433" s="179">
        <f t="shared" si="12"/>
        <v>526360</v>
      </c>
      <c r="C433" s="179">
        <f t="shared" si="13"/>
        <v>526360</v>
      </c>
      <c r="D433" s="179">
        <f>C217</f>
        <v>526360.47</v>
      </c>
    </row>
    <row r="434" spans="1:7" ht="12.6" customHeight="1" x14ac:dyDescent="0.25">
      <c r="A434" s="179" t="s">
        <v>474</v>
      </c>
      <c r="B434" s="179">
        <f t="shared" si="12"/>
        <v>563774</v>
      </c>
      <c r="C434" s="179">
        <f t="shared" si="13"/>
        <v>563774</v>
      </c>
      <c r="D434" s="179">
        <f>D177</f>
        <v>563774</v>
      </c>
    </row>
    <row r="435" spans="1:7" ht="12.6" customHeight="1" x14ac:dyDescent="0.25">
      <c r="A435" s="179" t="s">
        <v>447</v>
      </c>
      <c r="B435" s="179">
        <f t="shared" si="12"/>
        <v>62092</v>
      </c>
      <c r="C435" s="179"/>
      <c r="D435" s="179">
        <f>D181</f>
        <v>62091</v>
      </c>
    </row>
    <row r="436" spans="1:7" ht="12.6" customHeight="1" x14ac:dyDescent="0.25">
      <c r="A436" s="179" t="s">
        <v>475</v>
      </c>
      <c r="B436" s="179">
        <f t="shared" si="12"/>
        <v>176904</v>
      </c>
      <c r="C436" s="179"/>
      <c r="D436" s="179">
        <f>D186</f>
        <v>176904</v>
      </c>
    </row>
    <row r="437" spans="1:7" ht="12.6" customHeight="1" x14ac:dyDescent="0.25">
      <c r="A437" s="194" t="s">
        <v>449</v>
      </c>
      <c r="B437" s="194">
        <f t="shared" si="12"/>
        <v>0</v>
      </c>
      <c r="C437" s="194"/>
      <c r="D437" s="194">
        <f>D190</f>
        <v>0</v>
      </c>
    </row>
    <row r="438" spans="1:7" ht="12.6" customHeight="1" x14ac:dyDescent="0.25">
      <c r="A438" s="194" t="s">
        <v>476</v>
      </c>
      <c r="B438" s="194">
        <f>C386+C387+C388</f>
        <v>238996</v>
      </c>
      <c r="C438" s="194">
        <f>CD69</f>
        <v>1139623</v>
      </c>
      <c r="D438" s="194">
        <f>D181+D186+D190</f>
        <v>238995</v>
      </c>
    </row>
    <row r="439" spans="1:7" ht="12.6" customHeight="1" x14ac:dyDescent="0.25">
      <c r="A439" s="179" t="s">
        <v>451</v>
      </c>
      <c r="B439" s="194">
        <f>C389</f>
        <v>946040</v>
      </c>
      <c r="C439" s="194">
        <f>SUM(C69:CC69)</f>
        <v>58980</v>
      </c>
      <c r="D439" s="179"/>
    </row>
    <row r="440" spans="1:7" ht="12.6" customHeight="1" x14ac:dyDescent="0.25">
      <c r="A440" s="179" t="s">
        <v>477</v>
      </c>
      <c r="B440" s="194">
        <f>B438+B439</f>
        <v>1185036</v>
      </c>
      <c r="C440" s="194">
        <f>CE69</f>
        <v>1198603</v>
      </c>
      <c r="D440" s="179"/>
    </row>
    <row r="441" spans="1:7" ht="12.6" customHeight="1" x14ac:dyDescent="0.25">
      <c r="A441" s="179" t="s">
        <v>478</v>
      </c>
      <c r="B441" s="179">
        <f>D390</f>
        <v>8382650</v>
      </c>
      <c r="C441" s="179">
        <f>SUM(C427:C437)+C440</f>
        <v>8382650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80301</v>
      </c>
      <c r="C444" s="179">
        <f>C363</f>
        <v>80301</v>
      </c>
      <c r="D444" s="179"/>
    </row>
    <row r="445" spans="1:7" ht="12.6" customHeight="1" x14ac:dyDescent="0.25">
      <c r="A445" s="179" t="s">
        <v>343</v>
      </c>
      <c r="B445" s="179">
        <f>D229</f>
        <v>19737409</v>
      </c>
      <c r="C445" s="179">
        <f>C364</f>
        <v>19737409</v>
      </c>
      <c r="D445" s="179"/>
    </row>
    <row r="446" spans="1:7" ht="12.6" customHeight="1" x14ac:dyDescent="0.25">
      <c r="A446" s="179" t="s">
        <v>351</v>
      </c>
      <c r="B446" s="179">
        <f>D236</f>
        <v>60311</v>
      </c>
      <c r="C446" s="179">
        <f>C365</f>
        <v>60311</v>
      </c>
      <c r="D446" s="179"/>
    </row>
    <row r="447" spans="1:7" ht="12.6" customHeight="1" x14ac:dyDescent="0.25">
      <c r="A447" s="179" t="s">
        <v>356</v>
      </c>
      <c r="B447" s="179">
        <f>D240</f>
        <v>170143</v>
      </c>
      <c r="C447" s="179">
        <f>C366</f>
        <v>170143</v>
      </c>
      <c r="D447" s="179"/>
    </row>
    <row r="448" spans="1:7" ht="12.6" customHeight="1" x14ac:dyDescent="0.25">
      <c r="A448" s="179" t="s">
        <v>358</v>
      </c>
      <c r="B448" s="179">
        <f>D242</f>
        <v>20048164</v>
      </c>
      <c r="C448" s="179">
        <f>D367</f>
        <v>20048164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60311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0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0</v>
      </c>
      <c r="C458" s="194">
        <f>CE70</f>
        <v>0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28653778</v>
      </c>
      <c r="C463" s="194">
        <f>CE73</f>
        <v>28653778</v>
      </c>
      <c r="D463" s="194">
        <f>E141+E147+E153</f>
        <v>28653778</v>
      </c>
    </row>
    <row r="464" spans="1:7" ht="12.6" customHeight="1" x14ac:dyDescent="0.25">
      <c r="A464" s="179" t="s">
        <v>246</v>
      </c>
      <c r="B464" s="194">
        <f>C360</f>
        <v>0</v>
      </c>
      <c r="C464" s="194">
        <f>CE74</f>
        <v>0</v>
      </c>
      <c r="D464" s="194">
        <f>E142+E148+E154</f>
        <v>0</v>
      </c>
    </row>
    <row r="465" spans="1:7" ht="12.6" customHeight="1" x14ac:dyDescent="0.25">
      <c r="A465" s="179" t="s">
        <v>247</v>
      </c>
      <c r="B465" s="194">
        <f>D361</f>
        <v>28653778</v>
      </c>
      <c r="C465" s="194">
        <f>CE75</f>
        <v>28653778</v>
      </c>
      <c r="D465" s="194">
        <f>D463+D464</f>
        <v>28653778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0</v>
      </c>
      <c r="C468" s="179">
        <f>E195</f>
        <v>0</v>
      </c>
      <c r="D468" s="179"/>
    </row>
    <row r="469" spans="1:7" ht="12.6" customHeight="1" x14ac:dyDescent="0.25">
      <c r="A469" s="179" t="s">
        <v>333</v>
      </c>
      <c r="B469" s="179">
        <f t="shared" si="14"/>
        <v>0</v>
      </c>
      <c r="C469" s="179">
        <f>E196</f>
        <v>0</v>
      </c>
      <c r="D469" s="179"/>
    </row>
    <row r="470" spans="1:7" ht="12.6" customHeight="1" x14ac:dyDescent="0.25">
      <c r="A470" s="179" t="s">
        <v>334</v>
      </c>
      <c r="B470" s="179">
        <f t="shared" si="14"/>
        <v>0</v>
      </c>
      <c r="C470" s="179">
        <f>E197</f>
        <v>0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541781.42000000004</v>
      </c>
      <c r="C473" s="179">
        <f>SUM(E200:E201)</f>
        <v>541782</v>
      </c>
      <c r="D473" s="179"/>
    </row>
    <row r="474" spans="1:7" ht="12.6" customHeight="1" x14ac:dyDescent="0.25">
      <c r="A474" s="179" t="s">
        <v>339</v>
      </c>
      <c r="B474" s="179">
        <f t="shared" si="14"/>
        <v>4290361.8499999996</v>
      </c>
      <c r="C474" s="179">
        <f>E202</f>
        <v>4290362</v>
      </c>
      <c r="D474" s="179"/>
    </row>
    <row r="475" spans="1:7" ht="12.6" customHeight="1" x14ac:dyDescent="0.25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" customHeight="1" x14ac:dyDescent="0.25">
      <c r="A476" s="179" t="s">
        <v>203</v>
      </c>
      <c r="B476" s="179">
        <f>D275</f>
        <v>4832143.2699999996</v>
      </c>
      <c r="C476" s="179">
        <f>E204</f>
        <v>4832144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1656294.22</v>
      </c>
      <c r="C478" s="179">
        <f>E217</f>
        <v>1656294.22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4266391.76</v>
      </c>
    </row>
    <row r="482" spans="1:12" ht="12.6" customHeight="1" x14ac:dyDescent="0.25">
      <c r="A482" s="180" t="s">
        <v>499</v>
      </c>
      <c r="C482" s="180">
        <f>D339</f>
        <v>4266391.76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922</v>
      </c>
      <c r="B493" s="261" t="s">
        <v>1278</v>
      </c>
      <c r="C493" s="261" t="str">
        <f>RIGHT(C82,4)</f>
        <v>2017</v>
      </c>
      <c r="D493" s="261" t="s">
        <v>1278</v>
      </c>
      <c r="E493" s="261" t="str">
        <f>RIGHT(C82,4)</f>
        <v>2017</v>
      </c>
      <c r="F493" s="261" t="s">
        <v>1278</v>
      </c>
      <c r="G493" s="261" t="str">
        <f>RIGHT(C82,4)</f>
        <v>2017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v>0</v>
      </c>
      <c r="C496" s="240">
        <f>C71</f>
        <v>0</v>
      </c>
      <c r="D496" s="240"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v>0</v>
      </c>
      <c r="C497" s="240">
        <f>D71</f>
        <v>0</v>
      </c>
      <c r="D497" s="240"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v>0</v>
      </c>
      <c r="C498" s="240">
        <f>E71</f>
        <v>0</v>
      </c>
      <c r="D498" s="240">
        <v>0</v>
      </c>
      <c r="E498" s="180">
        <f>E59</f>
        <v>0</v>
      </c>
      <c r="F498" s="263" t="str">
        <f t="shared" si="15"/>
        <v/>
      </c>
      <c r="G498" s="263" t="str">
        <f t="shared" si="15"/>
        <v/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v>0</v>
      </c>
      <c r="C499" s="240">
        <f>F71</f>
        <v>0</v>
      </c>
      <c r="D499" s="240"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v>2314147</v>
      </c>
      <c r="C501" s="240">
        <f>H71</f>
        <v>2940172</v>
      </c>
      <c r="D501" s="240">
        <v>9322</v>
      </c>
      <c r="E501" s="180">
        <f>H59</f>
        <v>9550</v>
      </c>
      <c r="F501" s="263">
        <f t="shared" si="15"/>
        <v>248.24576271186442</v>
      </c>
      <c r="G501" s="263">
        <f t="shared" si="15"/>
        <v>307.87141361256545</v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v>0</v>
      </c>
      <c r="C503" s="240">
        <f>J71</f>
        <v>0</v>
      </c>
      <c r="D503" s="240"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v>0</v>
      </c>
      <c r="C508" s="240">
        <f>O71</f>
        <v>0</v>
      </c>
      <c r="D508" s="240"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v>0</v>
      </c>
      <c r="C509" s="240">
        <f>P71</f>
        <v>0</v>
      </c>
      <c r="D509" s="240"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v>0</v>
      </c>
      <c r="C510" s="240">
        <f>Q71</f>
        <v>0</v>
      </c>
      <c r="D510" s="240"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v>0</v>
      </c>
      <c r="C511" s="240">
        <f>R71</f>
        <v>0</v>
      </c>
      <c r="D511" s="240"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v>0</v>
      </c>
      <c r="C512" s="240">
        <f>S71</f>
        <v>0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v>75597</v>
      </c>
      <c r="C514" s="240">
        <f>U71</f>
        <v>60520</v>
      </c>
      <c r="D514" s="240"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v>201</v>
      </c>
      <c r="C515" s="240">
        <f>V71</f>
        <v>4521</v>
      </c>
      <c r="D515" s="240"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v>0</v>
      </c>
      <c r="C516" s="240">
        <f>W71</f>
        <v>0</v>
      </c>
      <c r="D516" s="240"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v>0</v>
      </c>
      <c r="C517" s="240">
        <f>X71</f>
        <v>0</v>
      </c>
      <c r="D517" s="240"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v>23186</v>
      </c>
      <c r="C518" s="240">
        <f>Y71</f>
        <v>3564</v>
      </c>
      <c r="D518" s="240"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v>0</v>
      </c>
      <c r="C519" s="240">
        <f>Z71</f>
        <v>0</v>
      </c>
      <c r="D519" s="240"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v>0</v>
      </c>
      <c r="C520" s="240">
        <f>AA71</f>
        <v>0</v>
      </c>
      <c r="D520" s="240"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v>312737</v>
      </c>
      <c r="C521" s="240">
        <f>AB71</f>
        <v>288144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v>0</v>
      </c>
      <c r="C522" s="240">
        <f>AC71</f>
        <v>0</v>
      </c>
      <c r="D522" s="240"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v>0</v>
      </c>
      <c r="C523" s="240">
        <f>AD71</f>
        <v>0</v>
      </c>
      <c r="D523" s="240"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v>0</v>
      </c>
      <c r="C524" s="240">
        <f>AE71</f>
        <v>0</v>
      </c>
      <c r="D524" s="240"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v>0</v>
      </c>
      <c r="C526" s="240">
        <f>AG71</f>
        <v>0</v>
      </c>
      <c r="D526" s="240"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v>0</v>
      </c>
      <c r="C528" s="240">
        <f>AI71</f>
        <v>0</v>
      </c>
      <c r="D528" s="240"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v>0</v>
      </c>
      <c r="C529" s="240">
        <f>AJ71</f>
        <v>0</v>
      </c>
      <c r="D529" s="240"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v>0</v>
      </c>
      <c r="C530" s="240">
        <f>AK71</f>
        <v>0</v>
      </c>
      <c r="D530" s="240"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v>0</v>
      </c>
      <c r="C531" s="240">
        <f>AL71</f>
        <v>0</v>
      </c>
      <c r="D531" s="240"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v>53474</v>
      </c>
      <c r="C532" s="240">
        <f>AM71</f>
        <v>44005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v>0</v>
      </c>
      <c r="C535" s="240">
        <f>AP71</f>
        <v>0</v>
      </c>
      <c r="D535" s="240"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v>334699</v>
      </c>
      <c r="C544" s="240">
        <f>AY71</f>
        <v>338446</v>
      </c>
      <c r="D544" s="240">
        <v>27966</v>
      </c>
      <c r="E544" s="180">
        <f>AY59</f>
        <v>28650</v>
      </c>
      <c r="F544" s="263">
        <f t="shared" ref="F544:G550" si="19">IF(B544=0,"",IF(D544=0,"",B544/D544))</f>
        <v>11.968068368733462</v>
      </c>
      <c r="G544" s="263">
        <f t="shared" si="19"/>
        <v>11.813123909249564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v>0</v>
      </c>
      <c r="C545" s="240">
        <f>AZ71</f>
        <v>0</v>
      </c>
      <c r="D545" s="240"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v>14893</v>
      </c>
      <c r="C546" s="240">
        <f>BA71</f>
        <v>20519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v>303558</v>
      </c>
      <c r="C547" s="240">
        <f>BB71</f>
        <v>293763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v>8490</v>
      </c>
      <c r="C548" s="240">
        <f>BC71</f>
        <v>25383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v>26920</v>
      </c>
      <c r="C549" s="240">
        <f>BD71</f>
        <v>57156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v>631495</v>
      </c>
      <c r="C550" s="240">
        <f>BE71</f>
        <v>112236</v>
      </c>
      <c r="D550" s="240">
        <v>23870</v>
      </c>
      <c r="E550" s="180">
        <f>BE59</f>
        <v>23870</v>
      </c>
      <c r="F550" s="263">
        <f t="shared" si="19"/>
        <v>26.455592794302472</v>
      </c>
      <c r="G550" s="263">
        <f t="shared" si="19"/>
        <v>4.7019689987431921</v>
      </c>
      <c r="H550" s="265">
        <f t="shared" si="16"/>
        <v>-0.82226937663797817</v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v>130783</v>
      </c>
      <c r="C551" s="240">
        <f>BF71</f>
        <v>130915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v>193631</v>
      </c>
      <c r="C552" s="240">
        <f>BG71</f>
        <v>207709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v>233417</v>
      </c>
      <c r="C555" s="240">
        <f>BJ71</f>
        <v>94863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v>1346</v>
      </c>
      <c r="C556" s="240">
        <f>BK71</f>
        <v>51627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v>172049</v>
      </c>
      <c r="C557" s="240">
        <f>BL71</f>
        <v>131711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v>963280</v>
      </c>
      <c r="C559" s="240">
        <f>BN71</f>
        <v>750553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v>71973</v>
      </c>
      <c r="C561" s="240">
        <f>BP71</f>
        <v>78464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v>130887</v>
      </c>
      <c r="C563" s="240">
        <f>BR71</f>
        <v>100401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v>62585</v>
      </c>
      <c r="C567" s="240">
        <f>BV71</f>
        <v>70406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v>638739</v>
      </c>
      <c r="C568" s="240">
        <f>BW71</f>
        <v>1008743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v>100126</v>
      </c>
      <c r="C569" s="240">
        <f>BX71</f>
        <v>104755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v>276322</v>
      </c>
      <c r="C570" s="240">
        <f>BY71</f>
        <v>143220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v>54792</v>
      </c>
      <c r="C572" s="240">
        <f>CA71</f>
        <v>61290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v>121642</v>
      </c>
      <c r="C574" s="240">
        <f>CC71</f>
        <v>119941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v>-1468</v>
      </c>
      <c r="C575" s="240">
        <f>CD71</f>
        <v>1139623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23870</v>
      </c>
      <c r="E612" s="180">
        <f>SUM(C624:D647)+SUM(C668:D713)</f>
        <v>7131120</v>
      </c>
      <c r="F612" s="180">
        <f>CE64-(AX64+BD64+BE64+BG64+BJ64+BN64+BP64+BQ64+CB64+CC64+CD64)</f>
        <v>450549</v>
      </c>
      <c r="G612" s="180">
        <f>CE77-(AX77+AY77+BD77+BE77+BG77+BJ77+BN77+BP77+BQ77+CB77+CC77+CD77)</f>
        <v>28650</v>
      </c>
      <c r="H612" s="197">
        <f>CE60-(AX60+AY60+AZ60+BD60+BE60+BG60+BJ60+BN60+BO60+BP60+BQ60+BR60+CB60+CC60+CD60)</f>
        <v>40.200000000000003</v>
      </c>
      <c r="I612" s="180">
        <f>CE78-(AX78+AY78+AZ78+BD78+BE78+BF78+BG78+BJ78+BN78+BO78+BP78+BQ78+BR78+CB78+CC78+CD78)</f>
        <v>5200</v>
      </c>
      <c r="J612" s="180">
        <f>CE79-(AX79+AY79+AZ79+BA79+BD79+BE79+BF79+BG79+BJ79+BN79+BO79+BP79+BQ79+BR79+CB79+CC79+CD79)</f>
        <v>17497</v>
      </c>
      <c r="K612" s="180">
        <f>CE75-(AW75+AX75+AY75+AZ75+BA75+BB75+BC75+BD75+BE75+BF75+BG75+BH75+BI75+BJ75+BK75+BL75+BM75+BN75+BO75+BP75+BQ75+BR75+BS75+BT75+BU75+BV75+BW75+BX75+CB75+CC75+CD75)</f>
        <v>28653778</v>
      </c>
      <c r="L612" s="197">
        <f>CE80-(AW80+AX80+AY80+AZ80+BA80+BB80+BC80+BD80+BE80+BF80+BG80+BH80+BI80+BJ80+BK80+BL80+BM80+BN80+BO80+BP80+BQ80+BR80+BS80+BT80+BU80+BV80+BW80+BX80+BY80+BZ80+CA80+CB80+CC80+CD80)</f>
        <v>11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112236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1139623</v>
      </c>
      <c r="D615" s="266">
        <f>SUM(C614:C615)</f>
        <v>1251859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94863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207709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750553</v>
      </c>
      <c r="D619" s="180">
        <f>(D615/D612)*BN76</f>
        <v>0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119941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78464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1251530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57156</v>
      </c>
      <c r="D624" s="180">
        <f>(D615/D612)*BD76</f>
        <v>0</v>
      </c>
      <c r="E624" s="180">
        <f>(E623/E612)*SUM(C624:D624)</f>
        <v>10031.025796789285</v>
      </c>
      <c r="F624" s="180">
        <f>SUM(C624:E624)</f>
        <v>67187.025796789283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338446</v>
      </c>
      <c r="D625" s="180">
        <f>(D615/D612)*AY76</f>
        <v>0</v>
      </c>
      <c r="E625" s="180">
        <f>(E623/E612)*SUM(C625:D625)</f>
        <v>59398.148170273394</v>
      </c>
      <c r="F625" s="180">
        <f>(F624/F612)*AY64</f>
        <v>47632.732022511278</v>
      </c>
      <c r="G625" s="180">
        <f>SUM(C625:F625)</f>
        <v>445476.88019278471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100401</v>
      </c>
      <c r="D626" s="180">
        <f>(D615/D612)*BR76</f>
        <v>0</v>
      </c>
      <c r="E626" s="180">
        <f>(E623/E612)*SUM(C626:D626)</f>
        <v>17620.635121832194</v>
      </c>
      <c r="F626" s="180">
        <f>(F624/F612)*BR64</f>
        <v>12.228050923066572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118033.86317275526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130915</v>
      </c>
      <c r="D629" s="180">
        <f>(D615/D612)*BF76</f>
        <v>0</v>
      </c>
      <c r="E629" s="180">
        <f>(E623/E612)*SUM(C629:D629)</f>
        <v>22975.921026430631</v>
      </c>
      <c r="F629" s="180">
        <f>(F624/F612)*BF64</f>
        <v>0</v>
      </c>
      <c r="G629" s="180">
        <f>(G625/G612)*BF77</f>
        <v>0</v>
      </c>
      <c r="H629" s="180">
        <f>(H628/H612)*BF60</f>
        <v>7340.4143764151277</v>
      </c>
      <c r="I629" s="180">
        <f>SUM(C629:H629)</f>
        <v>161231.33540284575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20519</v>
      </c>
      <c r="D630" s="180">
        <f>(D615/D612)*BA76</f>
        <v>0</v>
      </c>
      <c r="E630" s="180">
        <f>(E623/E612)*SUM(C630:D630)</f>
        <v>3601.1375590370099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24120.137559037008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293763</v>
      </c>
      <c r="D632" s="180">
        <f>(D615/D612)*BB76</f>
        <v>0</v>
      </c>
      <c r="E632" s="180">
        <f>(E623/E612)*SUM(C632:D632)</f>
        <v>51556.166126779528</v>
      </c>
      <c r="F632" s="180">
        <f>(F624/F612)*BB64</f>
        <v>8.2017414727885551</v>
      </c>
      <c r="G632" s="180">
        <f>(G625/G612)*BB77</f>
        <v>0</v>
      </c>
      <c r="H632" s="180">
        <f>(H628/H612)*BB60</f>
        <v>9395.7304018113628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25383</v>
      </c>
      <c r="D633" s="180">
        <f>(D615/D612)*BC76</f>
        <v>0</v>
      </c>
      <c r="E633" s="180">
        <f>(E623/E612)*SUM(C633:D633)</f>
        <v>4454.7821366068729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51627</v>
      </c>
      <c r="D635" s="180">
        <f>(D615/D612)*BK76</f>
        <v>0</v>
      </c>
      <c r="E635" s="180">
        <f>(E623/E612)*SUM(C635:D635)</f>
        <v>9060.6719996297925</v>
      </c>
      <c r="F635" s="180">
        <f>(F624/F612)*BK64</f>
        <v>86.789337039326156</v>
      </c>
      <c r="G635" s="180">
        <f>(G625/G612)*BK77</f>
        <v>0</v>
      </c>
      <c r="H635" s="180">
        <f>(H628/H612)*BK60</f>
        <v>2936.165750566051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131711</v>
      </c>
      <c r="D637" s="180">
        <f>(D615/D612)*BL76</f>
        <v>0</v>
      </c>
      <c r="E637" s="180">
        <f>(E623/E612)*SUM(C637:D637)</f>
        <v>23115.621084766488</v>
      </c>
      <c r="F637" s="180">
        <f>(F624/F612)*BL64</f>
        <v>102.5963296959732</v>
      </c>
      <c r="G637" s="180">
        <f>(G625/G612)*BL77</f>
        <v>0</v>
      </c>
      <c r="H637" s="180">
        <f>(H628/H612)*BL60</f>
        <v>4404.2486258490762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70406</v>
      </c>
      <c r="D642" s="180">
        <f>(D615/D612)*BV76</f>
        <v>0</v>
      </c>
      <c r="E642" s="180">
        <f>(E623/E612)*SUM(C642:D642)</f>
        <v>12356.435059289424</v>
      </c>
      <c r="F642" s="180">
        <f>(F624/F612)*BV64</f>
        <v>715.19185642716195</v>
      </c>
      <c r="G642" s="180">
        <f>(G625/G612)*BV77</f>
        <v>0</v>
      </c>
      <c r="H642" s="180">
        <f>(H628/H612)*BV60</f>
        <v>2348.9326004528407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1008743</v>
      </c>
      <c r="D643" s="180">
        <f>(D615/D612)*BW76</f>
        <v>0</v>
      </c>
      <c r="E643" s="180">
        <f>(E623/E612)*SUM(C643:D643)</f>
        <v>177037.00495714557</v>
      </c>
      <c r="F643" s="180">
        <f>(F624/F612)*BW64</f>
        <v>20.877160112552684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104755</v>
      </c>
      <c r="D644" s="180">
        <f>(D615/D612)*BX76</f>
        <v>0</v>
      </c>
      <c r="E644" s="180">
        <f>(E623/E612)*SUM(C644:D644)</f>
        <v>18384.773380619034</v>
      </c>
      <c r="F644" s="180">
        <f>(F624/F612)*BX64</f>
        <v>0</v>
      </c>
      <c r="G644" s="180">
        <f>(G625/G612)*BX77</f>
        <v>0</v>
      </c>
      <c r="H644" s="180">
        <f>(H628/H612)*BX60</f>
        <v>2642.5491755094458</v>
      </c>
      <c r="I644" s="180">
        <f>(I629/I612)*BX78</f>
        <v>0</v>
      </c>
      <c r="J644" s="180">
        <f>(J630/J612)*BX79</f>
        <v>0</v>
      </c>
      <c r="K644" s="180">
        <f>SUM(C631:J644)</f>
        <v>2005014.7377237733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143220</v>
      </c>
      <c r="D645" s="180">
        <f>(D615/D612)*BY76</f>
        <v>0</v>
      </c>
      <c r="E645" s="180">
        <f>(E623/E612)*SUM(C645:D645)</f>
        <v>25135.480345303404</v>
      </c>
      <c r="F645" s="180">
        <f>(F624/F612)*BY64</f>
        <v>717.42869501064979</v>
      </c>
      <c r="G645" s="180">
        <f>(G625/G612)*BY77</f>
        <v>0</v>
      </c>
      <c r="H645" s="180">
        <f>(H628/H612)*BY60</f>
        <v>2936.165750566051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61290</v>
      </c>
      <c r="D647" s="180">
        <f>(D615/D612)*CA76</f>
        <v>0</v>
      </c>
      <c r="E647" s="180">
        <f>(E623/E612)*SUM(C647:D647)</f>
        <v>10756.553486689329</v>
      </c>
      <c r="F647" s="180">
        <f>(F624/F612)*CA64</f>
        <v>0</v>
      </c>
      <c r="G647" s="180">
        <f>(G625/G612)*CA77</f>
        <v>0</v>
      </c>
      <c r="H647" s="180">
        <f>(H628/H612)*CA60</f>
        <v>2642.5491755094458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246698.17745307888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5041724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0</v>
      </c>
      <c r="D670" s="180">
        <f>(D615/D612)*E76</f>
        <v>0</v>
      </c>
      <c r="E670" s="180">
        <f>(E623/E612)*SUM(C670:D670)</f>
        <v>0</v>
      </c>
      <c r="F670" s="180">
        <f>(F624/F612)*E64</f>
        <v>0</v>
      </c>
      <c r="G670" s="180">
        <f>(G625/G612)*E77</f>
        <v>0</v>
      </c>
      <c r="H670" s="180">
        <f>(H628/H612)*E60</f>
        <v>0</v>
      </c>
      <c r="I670" s="180">
        <f>(I629/I612)*E78</f>
        <v>0</v>
      </c>
      <c r="J670" s="180">
        <f>(J630/J612)*E79</f>
        <v>0</v>
      </c>
      <c r="K670" s="180">
        <f>(K644/K612)*E75</f>
        <v>0</v>
      </c>
      <c r="L670" s="180">
        <f>(L647/L612)*E80</f>
        <v>0</v>
      </c>
      <c r="M670" s="180">
        <f t="shared" si="20"/>
        <v>0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2940172</v>
      </c>
      <c r="D673" s="180">
        <f>(D615/D612)*H76</f>
        <v>1251859</v>
      </c>
      <c r="E673" s="180">
        <f>(E623/E612)*SUM(C673:D673)</f>
        <v>735712.28045945102</v>
      </c>
      <c r="F673" s="180">
        <f>(F624/F612)*H64</f>
        <v>68.149015510261265</v>
      </c>
      <c r="G673" s="180">
        <f>(G625/G612)*H77</f>
        <v>445476.88019278471</v>
      </c>
      <c r="H673" s="180">
        <f>(H628/H612)*H60</f>
        <v>79276.47526528337</v>
      </c>
      <c r="I673" s="180">
        <f>(I629/I612)*H78</f>
        <v>161231.33540284575</v>
      </c>
      <c r="J673" s="180">
        <f>(J630/J612)*H79</f>
        <v>24120.137559037008</v>
      </c>
      <c r="K673" s="180">
        <f>(K644/K612)*H75</f>
        <v>2005014.7377237733</v>
      </c>
      <c r="L673" s="180">
        <f>(L647/L612)*H80</f>
        <v>246698.17745307888</v>
      </c>
      <c r="M673" s="180">
        <f t="shared" si="20"/>
        <v>4949457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0</v>
      </c>
      <c r="D681" s="180">
        <f>(D615/D612)*P76</f>
        <v>0</v>
      </c>
      <c r="E681" s="180">
        <f>(E623/E612)*SUM(C681:D681)</f>
        <v>0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0</v>
      </c>
      <c r="L681" s="180">
        <f>(L647/L612)*P80</f>
        <v>0</v>
      </c>
      <c r="M681" s="180">
        <f t="shared" si="20"/>
        <v>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0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60520</v>
      </c>
      <c r="D686" s="180">
        <f>(D615/D612)*U76</f>
        <v>0</v>
      </c>
      <c r="E686" s="180">
        <f>(E623/E612)*SUM(C686:D686)</f>
        <v>10621.416495585547</v>
      </c>
      <c r="F686" s="180">
        <f>(F624/F612)*U64</f>
        <v>0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0</v>
      </c>
      <c r="L686" s="180">
        <f>(L647/L612)*U80</f>
        <v>0</v>
      </c>
      <c r="M686" s="180">
        <f t="shared" si="20"/>
        <v>10621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4521</v>
      </c>
      <c r="D687" s="180">
        <f>(D615/D612)*V76</f>
        <v>0</v>
      </c>
      <c r="E687" s="180">
        <f>(E623/E612)*SUM(C687:D687)</f>
        <v>793.44719062363276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793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3564</v>
      </c>
      <c r="D690" s="180">
        <f>(D615/D612)*Y76</f>
        <v>0</v>
      </c>
      <c r="E690" s="180">
        <f>(E623/E612)*SUM(C690:D690)</f>
        <v>625.49121596607552</v>
      </c>
      <c r="F690" s="180">
        <f>(F624/F612)*Y64</f>
        <v>0</v>
      </c>
      <c r="G690" s="180">
        <f>(G625/G612)*Y77</f>
        <v>0</v>
      </c>
      <c r="H690" s="180">
        <f>(H628/H612)*Y60</f>
        <v>0</v>
      </c>
      <c r="I690" s="180">
        <f>(I629/I612)*Y78</f>
        <v>0</v>
      </c>
      <c r="J690" s="180">
        <f>(J630/J612)*Y79</f>
        <v>0</v>
      </c>
      <c r="K690" s="180">
        <f>(K644/K612)*Y75</f>
        <v>0</v>
      </c>
      <c r="L690" s="180">
        <f>(L647/L612)*Y80</f>
        <v>0</v>
      </c>
      <c r="M690" s="180">
        <f t="shared" si="20"/>
        <v>625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288144</v>
      </c>
      <c r="D693" s="180">
        <f>(D615/D612)*AB76</f>
        <v>0</v>
      </c>
      <c r="E693" s="180">
        <f>(E623/E612)*SUM(C693:D693)</f>
        <v>50570.017096893615</v>
      </c>
      <c r="F693" s="180">
        <f>(F624/F612)*AB64</f>
        <v>17654.919571752409</v>
      </c>
      <c r="G693" s="180">
        <f>(G625/G612)*AB77</f>
        <v>0</v>
      </c>
      <c r="H693" s="180">
        <f>(H628/H612)*AB60</f>
        <v>2642.5491755094458</v>
      </c>
      <c r="I693" s="180">
        <f>(I629/I612)*AB78</f>
        <v>0</v>
      </c>
      <c r="J693" s="180">
        <f>(J630/J612)*AB79</f>
        <v>0</v>
      </c>
      <c r="K693" s="180">
        <f>(K644/K612)*AB75</f>
        <v>0</v>
      </c>
      <c r="L693" s="180">
        <f>(L647/L612)*AB80</f>
        <v>0</v>
      </c>
      <c r="M693" s="180">
        <f t="shared" si="20"/>
        <v>70867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0</v>
      </c>
      <c r="L694" s="180">
        <f>(L647/L612)*AC80</f>
        <v>0</v>
      </c>
      <c r="M694" s="180">
        <f t="shared" si="20"/>
        <v>0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0</v>
      </c>
      <c r="D696" s="180">
        <f>(D615/D612)*AE76</f>
        <v>0</v>
      </c>
      <c r="E696" s="180">
        <f>(E623/E612)*SUM(C696:D696)</f>
        <v>0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0</v>
      </c>
      <c r="L696" s="180">
        <f>(L647/L612)*AE80</f>
        <v>0</v>
      </c>
      <c r="M696" s="180">
        <f t="shared" si="20"/>
        <v>0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0</v>
      </c>
      <c r="D698" s="180">
        <f>(D615/D612)*AG76</f>
        <v>0</v>
      </c>
      <c r="E698" s="180">
        <f>(E623/E612)*SUM(C698:D698)</f>
        <v>0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0</v>
      </c>
      <c r="L698" s="180">
        <f>(L647/L612)*AG80</f>
        <v>0</v>
      </c>
      <c r="M698" s="180">
        <f t="shared" si="20"/>
        <v>0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0"/>
        <v>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44005</v>
      </c>
      <c r="D704" s="180">
        <f>(D615/D612)*AM76</f>
        <v>0</v>
      </c>
      <c r="E704" s="180">
        <f>(E623/E612)*SUM(C704:D704)</f>
        <v>7722.9912902882015</v>
      </c>
      <c r="F704" s="180">
        <f>(F624/F612)*AM64</f>
        <v>167.91201633381661</v>
      </c>
      <c r="G704" s="180">
        <f>(G625/G612)*AM77</f>
        <v>0</v>
      </c>
      <c r="H704" s="180">
        <f>(H628/H612)*AM60</f>
        <v>1468.0828752830255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9359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83" ht="12.6" customHeight="1" x14ac:dyDescent="0.25">
      <c r="C715" s="180">
        <f>SUM(C614:C647)+SUM(C668:C713)</f>
        <v>8382650</v>
      </c>
      <c r="D715" s="180">
        <f>SUM(D616:D647)+SUM(D668:D713)</f>
        <v>1251859</v>
      </c>
      <c r="E715" s="180">
        <f>SUM(E624:E647)+SUM(E668:E713)</f>
        <v>1251530</v>
      </c>
      <c r="F715" s="180">
        <f>SUM(F625:F648)+SUM(F668:F713)</f>
        <v>67187.025796789298</v>
      </c>
      <c r="G715" s="180">
        <f>SUM(G626:G647)+SUM(G668:G713)</f>
        <v>445476.88019278471</v>
      </c>
      <c r="H715" s="180">
        <f>SUM(H629:H647)+SUM(H668:H713)</f>
        <v>118033.86317275524</v>
      </c>
      <c r="I715" s="180">
        <f>SUM(I630:I647)+SUM(I668:I713)</f>
        <v>161231.33540284575</v>
      </c>
      <c r="J715" s="180">
        <f>SUM(J631:J647)+SUM(J668:J713)</f>
        <v>24120.137559037008</v>
      </c>
      <c r="K715" s="180">
        <f>SUM(K668:K713)</f>
        <v>2005014.7377237733</v>
      </c>
      <c r="L715" s="180">
        <f>SUM(L668:L713)</f>
        <v>246698.17745307888</v>
      </c>
      <c r="M715" s="180">
        <f>SUM(M668:M713)</f>
        <v>5041722</v>
      </c>
      <c r="N715" s="198" t="s">
        <v>742</v>
      </c>
    </row>
    <row r="716" spans="1:83" ht="12.6" customHeight="1" x14ac:dyDescent="0.25">
      <c r="C716" s="180">
        <f>CE71</f>
        <v>8382650</v>
      </c>
      <c r="D716" s="180">
        <f>D615</f>
        <v>1251859</v>
      </c>
      <c r="E716" s="180">
        <f>E623</f>
        <v>1251530</v>
      </c>
      <c r="F716" s="180">
        <f>F624</f>
        <v>67187.025796789283</v>
      </c>
      <c r="G716" s="180">
        <f>G625</f>
        <v>445476.88019278471</v>
      </c>
      <c r="H716" s="180">
        <f>H628</f>
        <v>118033.86317275526</v>
      </c>
      <c r="I716" s="180">
        <f>I629</f>
        <v>161231.33540284575</v>
      </c>
      <c r="J716" s="180">
        <f>J630</f>
        <v>24120.137559037008</v>
      </c>
      <c r="K716" s="180">
        <f>K644</f>
        <v>2005014.7377237733</v>
      </c>
      <c r="L716" s="180">
        <f>L647</f>
        <v>246698.17745307888</v>
      </c>
      <c r="M716" s="180">
        <f>C648</f>
        <v>5041724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922*2017*A</v>
      </c>
      <c r="B722" s="276">
        <f>ROUND(C165,0)</f>
        <v>301076</v>
      </c>
      <c r="C722" s="276">
        <f>ROUND(C166,0)</f>
        <v>41981</v>
      </c>
      <c r="D722" s="276">
        <f>ROUND(C167,0)</f>
        <v>57862</v>
      </c>
      <c r="E722" s="276">
        <f>ROUND(C168,0)</f>
        <v>278011</v>
      </c>
      <c r="F722" s="276">
        <f>ROUND(C169,0)</f>
        <v>0</v>
      </c>
      <c r="G722" s="276">
        <f>ROUND(C170,0)</f>
        <v>39000</v>
      </c>
      <c r="H722" s="276">
        <f>ROUND(C171+C172,0)</f>
        <v>-99627</v>
      </c>
      <c r="I722" s="276">
        <f>ROUND(C175,0)</f>
        <v>561752</v>
      </c>
      <c r="J722" s="276">
        <f>ROUND(C176,0)</f>
        <v>2022</v>
      </c>
      <c r="K722" s="276">
        <f>ROUND(C179,0)</f>
        <v>54848</v>
      </c>
      <c r="L722" s="276">
        <f>ROUND(C180,0)</f>
        <v>7243</v>
      </c>
      <c r="M722" s="276">
        <f>ROUND(C183,0)</f>
        <v>32785</v>
      </c>
      <c r="N722" s="276">
        <f>ROUND(C184,0)</f>
        <v>144119</v>
      </c>
      <c r="O722" s="276">
        <f>ROUND(C185,0)</f>
        <v>0</v>
      </c>
      <c r="P722" s="276">
        <f>ROUND(C188,0)</f>
        <v>0</v>
      </c>
      <c r="Q722" s="276">
        <f>ROUND(C189,0)</f>
        <v>0</v>
      </c>
      <c r="R722" s="276">
        <f>ROUND(B195,0)</f>
        <v>0</v>
      </c>
      <c r="S722" s="276">
        <f>ROUND(C195,0)</f>
        <v>0</v>
      </c>
      <c r="T722" s="276">
        <f>ROUND(D195,0)</f>
        <v>0</v>
      </c>
      <c r="U722" s="276">
        <f>ROUND(B196,0)</f>
        <v>0</v>
      </c>
      <c r="V722" s="276">
        <f>ROUND(C196,0)</f>
        <v>0</v>
      </c>
      <c r="W722" s="276">
        <f>ROUND(D196,0)</f>
        <v>0</v>
      </c>
      <c r="X722" s="276">
        <f>ROUND(B197,0)</f>
        <v>0</v>
      </c>
      <c r="Y722" s="276">
        <f>ROUND(C197,0)</f>
        <v>0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0</v>
      </c>
      <c r="AE722" s="276">
        <f>ROUND(C199,0)</f>
        <v>0</v>
      </c>
      <c r="AF722" s="276">
        <f>ROUND(D199,0)</f>
        <v>0</v>
      </c>
      <c r="AG722" s="276">
        <f>ROUND(B200,0)</f>
        <v>500910</v>
      </c>
      <c r="AH722" s="276">
        <f>ROUND(C200,0)</f>
        <v>40872</v>
      </c>
      <c r="AI722" s="276">
        <f>ROUND(D200,0)</f>
        <v>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4266726</v>
      </c>
      <c r="AN722" s="276">
        <f>ROUND(C202,0)</f>
        <v>23636</v>
      </c>
      <c r="AO722" s="276">
        <f>ROUND(D202,0)</f>
        <v>0</v>
      </c>
      <c r="AP722" s="276">
        <f>ROUND(B203,0)</f>
        <v>0</v>
      </c>
      <c r="AQ722" s="276">
        <f>ROUND(C203,0)</f>
        <v>0</v>
      </c>
      <c r="AR722" s="276">
        <f>ROUND(D203,0)</f>
        <v>0</v>
      </c>
      <c r="AS722" s="276"/>
      <c r="AT722" s="276"/>
      <c r="AU722" s="276"/>
      <c r="AV722" s="276">
        <f>ROUND(B209,0)</f>
        <v>0</v>
      </c>
      <c r="AW722" s="276">
        <f>ROUND(C209,0)</f>
        <v>0</v>
      </c>
      <c r="AX722" s="276">
        <f>ROUND(D209,0)</f>
        <v>0</v>
      </c>
      <c r="AY722" s="276">
        <f>ROUND(B210,0)</f>
        <v>0</v>
      </c>
      <c r="AZ722" s="276">
        <f>ROUND(C210,0)</f>
        <v>0</v>
      </c>
      <c r="BA722" s="276">
        <f>ROUND(D210,0)</f>
        <v>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0</v>
      </c>
      <c r="BF722" s="276">
        <f>ROUND(C212,0)</f>
        <v>0</v>
      </c>
      <c r="BG722" s="276">
        <f>ROUND(D212,0)</f>
        <v>0</v>
      </c>
      <c r="BH722" s="276">
        <f>ROUND(B213,0)</f>
        <v>205476</v>
      </c>
      <c r="BI722" s="276">
        <f>ROUND(C213,0)</f>
        <v>96727</v>
      </c>
      <c r="BJ722" s="276">
        <f>ROUND(D213,0)</f>
        <v>0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924457</v>
      </c>
      <c r="BO722" s="276">
        <f>ROUND(C215,0)</f>
        <v>429634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5019209</v>
      </c>
      <c r="BU722" s="276">
        <f>ROUND(C224,0)</f>
        <v>9209555</v>
      </c>
      <c r="BV722" s="276">
        <f>ROUND(C225,0)</f>
        <v>22572</v>
      </c>
      <c r="BW722" s="276">
        <f>ROUND(C226,0)</f>
        <v>182659</v>
      </c>
      <c r="BX722" s="276">
        <f>ROUND(C227,0)</f>
        <v>5303414</v>
      </c>
      <c r="BY722" s="276">
        <f>ROUND(C228,0)</f>
        <v>0</v>
      </c>
      <c r="BZ722" s="276">
        <f>ROUND(C231,0)</f>
        <v>0</v>
      </c>
      <c r="CA722" s="276">
        <f>ROUND(C233,0)</f>
        <v>60311</v>
      </c>
      <c r="CB722" s="276">
        <f>ROUND(C234,0)</f>
        <v>0</v>
      </c>
      <c r="CC722" s="276">
        <f>ROUND(C238+C239,0)</f>
        <v>170143</v>
      </c>
      <c r="CD722" s="276">
        <f>D221</f>
        <v>80301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922*2017*A</v>
      </c>
      <c r="B726" s="276">
        <f>ROUND(C111,0)</f>
        <v>843</v>
      </c>
      <c r="C726" s="276">
        <f>ROUND(C112,0)</f>
        <v>0</v>
      </c>
      <c r="D726" s="276">
        <f>ROUND(C113,0)</f>
        <v>0</v>
      </c>
      <c r="E726" s="276">
        <f>ROUND(C114,0)</f>
        <v>0</v>
      </c>
      <c r="F726" s="276">
        <f>ROUND(D111,0)</f>
        <v>9550</v>
      </c>
      <c r="G726" s="276">
        <f>ROUND(D112,0)</f>
        <v>0</v>
      </c>
      <c r="H726" s="276">
        <f>ROUND(D113,0)</f>
        <v>0</v>
      </c>
      <c r="I726" s="276">
        <f>ROUND(D114,0)</f>
        <v>0</v>
      </c>
      <c r="J726" s="276">
        <f>ROUND(C116,0)</f>
        <v>0</v>
      </c>
      <c r="K726" s="276">
        <f>ROUND(C117,0)</f>
        <v>0</v>
      </c>
      <c r="L726" s="276">
        <f>ROUND(C118,0)</f>
        <v>0</v>
      </c>
      <c r="M726" s="276">
        <f>ROUND(C119,0)</f>
        <v>0</v>
      </c>
      <c r="N726" s="276">
        <f>ROUND(C120,0)</f>
        <v>0</v>
      </c>
      <c r="O726" s="276">
        <f>ROUND(C121,0)</f>
        <v>0</v>
      </c>
      <c r="P726" s="276">
        <f>ROUND(C122,0)</f>
        <v>30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30</v>
      </c>
      <c r="W726" s="276">
        <f>ROUND(C129,0)</f>
        <v>0</v>
      </c>
      <c r="X726" s="276">
        <f>ROUND(B138,0)</f>
        <v>174</v>
      </c>
      <c r="Y726" s="276">
        <f>ROUND(B139,0)</f>
        <v>2769</v>
      </c>
      <c r="Z726" s="276">
        <f>ROUND(B140,0)</f>
        <v>0</v>
      </c>
      <c r="AA726" s="276">
        <f>ROUND(B141,0)</f>
        <v>7750400</v>
      </c>
      <c r="AB726" s="276">
        <f>ROUND(B142,0)</f>
        <v>0</v>
      </c>
      <c r="AC726" s="276">
        <f>ROUND(C138,0)</f>
        <v>377</v>
      </c>
      <c r="AD726" s="276">
        <f>ROUND(C139,0)</f>
        <v>4396</v>
      </c>
      <c r="AE726" s="276">
        <f>ROUND(C140,0)</f>
        <v>0</v>
      </c>
      <c r="AF726" s="276">
        <f>ROUND(C141,0)</f>
        <v>12294800</v>
      </c>
      <c r="AG726" s="276">
        <f>ROUND(C142,0)</f>
        <v>0</v>
      </c>
      <c r="AH726" s="276">
        <f>ROUND(D138,0)</f>
        <v>292</v>
      </c>
      <c r="AI726" s="276">
        <f>ROUND(D139,0)</f>
        <v>2385</v>
      </c>
      <c r="AJ726" s="276">
        <f>ROUND(D140,0)</f>
        <v>0</v>
      </c>
      <c r="AK726" s="276">
        <f>ROUND(D141,0)</f>
        <v>8608578</v>
      </c>
      <c r="AL726" s="276">
        <f>ROUND(D142,0)</f>
        <v>0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922*2017*A</v>
      </c>
      <c r="B730" s="276">
        <f>ROUND(C250,0)</f>
        <v>-250654</v>
      </c>
      <c r="C730" s="276">
        <f>ROUND(C251,0)</f>
        <v>0</v>
      </c>
      <c r="D730" s="276">
        <f>ROUND(C252,0)</f>
        <v>2386386</v>
      </c>
      <c r="E730" s="276">
        <f>ROUND(C253,0)</f>
        <v>1222820</v>
      </c>
      <c r="F730" s="276">
        <f>ROUND(C254,0)</f>
        <v>95352</v>
      </c>
      <c r="G730" s="276">
        <f>ROUND(C255,0)</f>
        <v>0</v>
      </c>
      <c r="H730" s="276">
        <f>ROUND(C256,0)</f>
        <v>0</v>
      </c>
      <c r="I730" s="276">
        <f>ROUND(C257,0)</f>
        <v>73516</v>
      </c>
      <c r="J730" s="276">
        <f>ROUND(C258,0)</f>
        <v>8763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0</v>
      </c>
      <c r="P730" s="276">
        <f>ROUND(C268,0)</f>
        <v>0</v>
      </c>
      <c r="Q730" s="276">
        <f>ROUND(C269,0)</f>
        <v>0</v>
      </c>
      <c r="R730" s="276">
        <f>ROUND(C270,0)</f>
        <v>0</v>
      </c>
      <c r="S730" s="276">
        <f>ROUND(C271,0)</f>
        <v>0</v>
      </c>
      <c r="T730" s="276">
        <f>ROUND(C272,0)</f>
        <v>541781</v>
      </c>
      <c r="U730" s="276">
        <f>ROUND(C273,0)</f>
        <v>4290362</v>
      </c>
      <c r="V730" s="276">
        <f>ROUND(C274,0)</f>
        <v>0</v>
      </c>
      <c r="W730" s="276">
        <f>ROUND(C275,0)</f>
        <v>0</v>
      </c>
      <c r="X730" s="276">
        <f>ROUND(C276,0)</f>
        <v>1656294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0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12755</v>
      </c>
      <c r="AI730" s="276">
        <f>ROUND(C306,0)</f>
        <v>238676</v>
      </c>
      <c r="AJ730" s="276">
        <f>ROUND(C307,0)</f>
        <v>12438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180305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2190592</v>
      </c>
      <c r="AZ730" s="276">
        <f>ROUND(C327,0)</f>
        <v>0</v>
      </c>
      <c r="BA730" s="276">
        <f>ROUND(C328,0)</f>
        <v>0</v>
      </c>
      <c r="BB730" s="276">
        <f>ROUND(C332,0)</f>
        <v>0</v>
      </c>
      <c r="BC730" s="276"/>
      <c r="BD730" s="276"/>
      <c r="BE730" s="276">
        <f>ROUND(C337,0)</f>
        <v>1631626</v>
      </c>
      <c r="BF730" s="276">
        <f>ROUND(C336,0)</f>
        <v>0</v>
      </c>
      <c r="BG730" s="276"/>
      <c r="BH730" s="276"/>
      <c r="BI730" s="276">
        <f>ROUND(CE60,2)</f>
        <v>50.2</v>
      </c>
      <c r="BJ730" s="276">
        <f>ROUND(C359,0)</f>
        <v>28653778</v>
      </c>
      <c r="BK730" s="276">
        <f>ROUND(C360,0)</f>
        <v>0</v>
      </c>
      <c r="BL730" s="276">
        <f>ROUND(C364,0)</f>
        <v>19737409</v>
      </c>
      <c r="BM730" s="276">
        <f>ROUND(C365,0)</f>
        <v>60311</v>
      </c>
      <c r="BN730" s="276">
        <f>ROUND(C366,0)</f>
        <v>170143</v>
      </c>
      <c r="BO730" s="276">
        <f>ROUND(C370,0)</f>
        <v>0</v>
      </c>
      <c r="BP730" s="276">
        <f>ROUND(C371,0)</f>
        <v>0</v>
      </c>
      <c r="BQ730" s="276">
        <f>ROUND(C378,0)</f>
        <v>3465403</v>
      </c>
      <c r="BR730" s="276">
        <f>ROUND(C379,0)</f>
        <v>618303</v>
      </c>
      <c r="BS730" s="276">
        <f>ROUND(C380,0)</f>
        <v>1035148</v>
      </c>
      <c r="BT730" s="276">
        <f>ROUND(C381,0)</f>
        <v>519758</v>
      </c>
      <c r="BU730" s="276">
        <f>ROUND(C382,0)</f>
        <v>41342</v>
      </c>
      <c r="BV730" s="276">
        <f>ROUND(C383,0)</f>
        <v>427526</v>
      </c>
      <c r="BW730" s="276">
        <f>ROUND(C384,0)</f>
        <v>526360</v>
      </c>
      <c r="BX730" s="276">
        <f>ROUND(C385,0)</f>
        <v>563774</v>
      </c>
      <c r="BY730" s="276">
        <f>ROUND(C386,0)</f>
        <v>62092</v>
      </c>
      <c r="BZ730" s="276">
        <f>ROUND(C387,0)</f>
        <v>176904</v>
      </c>
      <c r="CA730" s="276">
        <f>ROUND(C388,0)</f>
        <v>0</v>
      </c>
      <c r="CB730" s="276">
        <f>C363</f>
        <v>80301</v>
      </c>
      <c r="CC730" s="276">
        <f>ROUND(C389,0)</f>
        <v>946040</v>
      </c>
      <c r="CD730" s="276">
        <f>ROUND(C392,0)</f>
        <v>0</v>
      </c>
      <c r="CE730" s="276">
        <f>ROUND(C394,0)</f>
        <v>0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922*2017*6010*A</v>
      </c>
      <c r="B734" s="276">
        <f>ROUND(C59,0)</f>
        <v>0</v>
      </c>
      <c r="C734" s="276">
        <f>ROUND(C60,2)</f>
        <v>0</v>
      </c>
      <c r="D734" s="276">
        <f>ROUND(C61,0)</f>
        <v>0</v>
      </c>
      <c r="E734" s="276">
        <f>ROUND(C62,0)</f>
        <v>0</v>
      </c>
      <c r="F734" s="276">
        <f>ROUND(C63,0)</f>
        <v>0</v>
      </c>
      <c r="G734" s="276">
        <f>ROUND(C64,0)</f>
        <v>0</v>
      </c>
      <c r="H734" s="276">
        <f>ROUND(C65,0)</f>
        <v>0</v>
      </c>
      <c r="I734" s="276">
        <f>ROUND(C66,0)</f>
        <v>0</v>
      </c>
      <c r="J734" s="276">
        <f>ROUND(C67,0)</f>
        <v>0</v>
      </c>
      <c r="K734" s="276">
        <f>ROUND(C68,0)</f>
        <v>0</v>
      </c>
      <c r="L734" s="276">
        <f>ROUND(C69,0)</f>
        <v>0</v>
      </c>
      <c r="M734" s="276">
        <f>ROUND(C70,0)</f>
        <v>0</v>
      </c>
      <c r="N734" s="276">
        <f>ROUND(C75,0)</f>
        <v>0</v>
      </c>
      <c r="O734" s="276">
        <f>ROUND(C73,0)</f>
        <v>0</v>
      </c>
      <c r="P734" s="276">
        <f>IF(C76&gt;0,ROUND(C76,0),0)</f>
        <v>0</v>
      </c>
      <c r="Q734" s="276">
        <f>IF(C77&gt;0,ROUND(C77,0),0)</f>
        <v>0</v>
      </c>
      <c r="R734" s="276">
        <f>IF(C78&gt;0,ROUND(C78,0),0)</f>
        <v>0</v>
      </c>
      <c r="S734" s="276">
        <f>IF(C79&gt;0,ROUND(C79,0),0)</f>
        <v>0</v>
      </c>
      <c r="T734" s="276">
        <f>IF(C80&gt;0,ROUND(C80,2),0)</f>
        <v>0</v>
      </c>
      <c r="U734" s="276"/>
      <c r="V734" s="276"/>
      <c r="W734" s="276"/>
      <c r="X734" s="276"/>
      <c r="Y734" s="276">
        <f>IF(M668&lt;&gt;0,ROUND(M668,0),0)</f>
        <v>0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str">
        <f>RIGHT($C$83,3)&amp;"*"&amp;RIGHT($C$82,4)&amp;"*"&amp;D$55&amp;"*"&amp;"A"</f>
        <v>922*2017*6030*A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str">
        <f>RIGHT($C$83,3)&amp;"*"&amp;RIGHT($C$82,4)&amp;"*"&amp;E$55&amp;"*"&amp;"A"</f>
        <v>922*2017*6070*A</v>
      </c>
      <c r="B736" s="276">
        <f>ROUND(E59,0)</f>
        <v>0</v>
      </c>
      <c r="C736" s="278">
        <f>ROUND(E60,2)</f>
        <v>0</v>
      </c>
      <c r="D736" s="276">
        <f>ROUND(E61,0)</f>
        <v>0</v>
      </c>
      <c r="E736" s="276">
        <f>ROUND(E62,0)</f>
        <v>0</v>
      </c>
      <c r="F736" s="276">
        <f>ROUND(E63,0)</f>
        <v>0</v>
      </c>
      <c r="G736" s="276">
        <f>ROUND(E64,0)</f>
        <v>0</v>
      </c>
      <c r="H736" s="276">
        <f>ROUND(E65,0)</f>
        <v>0</v>
      </c>
      <c r="I736" s="276">
        <f>ROUND(E66,0)</f>
        <v>0</v>
      </c>
      <c r="J736" s="276">
        <f>ROUND(E67,0)</f>
        <v>0</v>
      </c>
      <c r="K736" s="276">
        <f>ROUND(E68,0)</f>
        <v>0</v>
      </c>
      <c r="L736" s="276">
        <f>ROUND(E69,0)</f>
        <v>0</v>
      </c>
      <c r="M736" s="276">
        <f>ROUND(E70,0)</f>
        <v>0</v>
      </c>
      <c r="N736" s="276">
        <f>ROUND(E75,0)</f>
        <v>0</v>
      </c>
      <c r="O736" s="276">
        <f>ROUND(E73,0)</f>
        <v>0</v>
      </c>
      <c r="P736" s="276">
        <f>IF(E76&gt;0,ROUND(E76,0),0)</f>
        <v>0</v>
      </c>
      <c r="Q736" s="276">
        <f>IF(E77&gt;0,ROUND(E77,0),0)</f>
        <v>0</v>
      </c>
      <c r="R736" s="276">
        <f>IF(E78&gt;0,ROUND(E78,0),0)</f>
        <v>0</v>
      </c>
      <c r="S736" s="276">
        <f>IF(E79&gt;0,ROUND(E79,0),0)</f>
        <v>0</v>
      </c>
      <c r="T736" s="278">
        <f>IF(E80&gt;0,ROUND(E80,2),0)</f>
        <v>0</v>
      </c>
      <c r="U736" s="276"/>
      <c r="V736" s="277"/>
      <c r="W736" s="276"/>
      <c r="X736" s="276"/>
      <c r="Y736" s="276">
        <f t="shared" si="21"/>
        <v>0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str">
        <f>RIGHT($C$83,3)&amp;"*"&amp;RIGHT($C$82,4)&amp;"*"&amp;F$55&amp;"*"&amp;"A"</f>
        <v>922*2017*6100*A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str">
        <f>RIGHT($C$83,3)&amp;"*"&amp;RIGHT($C$82,4)&amp;"*"&amp;G$55&amp;"*"&amp;"A"</f>
        <v>922*2017*6120*A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str">
        <f>RIGHT($C$83,3)&amp;"*"&amp;RIGHT($C$82,4)&amp;"*"&amp;H$55&amp;"*"&amp;"A"</f>
        <v>922*2017*6140*A</v>
      </c>
      <c r="B739" s="276">
        <f>ROUND(H59,0)</f>
        <v>9550</v>
      </c>
      <c r="C739" s="278">
        <f>ROUND(H60,2)</f>
        <v>27</v>
      </c>
      <c r="D739" s="276">
        <f>ROUND(H61,0)</f>
        <v>1963039</v>
      </c>
      <c r="E739" s="276">
        <f>ROUND(H62,0)</f>
        <v>350249</v>
      </c>
      <c r="F739" s="276">
        <f>ROUND(H63,0)</f>
        <v>57805</v>
      </c>
      <c r="G739" s="276">
        <f>ROUND(H64,0)</f>
        <v>457</v>
      </c>
      <c r="H739" s="276">
        <f>ROUND(H65,0)</f>
        <v>0</v>
      </c>
      <c r="I739" s="276">
        <f>ROUND(H66,0)</f>
        <v>40375</v>
      </c>
      <c r="J739" s="276">
        <f>ROUND(H67,0)</f>
        <v>526360</v>
      </c>
      <c r="K739" s="276">
        <f>ROUND(H68,0)</f>
        <v>267</v>
      </c>
      <c r="L739" s="276">
        <f>ROUND(H69,0)</f>
        <v>1620</v>
      </c>
      <c r="M739" s="276">
        <f>ROUND(H70,0)</f>
        <v>0</v>
      </c>
      <c r="N739" s="276">
        <f>ROUND(H75,0)</f>
        <v>28653778</v>
      </c>
      <c r="O739" s="276">
        <f>ROUND(H73,0)</f>
        <v>28653778</v>
      </c>
      <c r="P739" s="276">
        <f>IF(H76&gt;0,ROUND(H76,0),0)</f>
        <v>23870</v>
      </c>
      <c r="Q739" s="276">
        <f>IF(H77&gt;0,ROUND(H77,0),0)</f>
        <v>28650</v>
      </c>
      <c r="R739" s="276">
        <f>IF(H78&gt;0,ROUND(H78,0),0)</f>
        <v>5200</v>
      </c>
      <c r="S739" s="276">
        <f>IF(H79&gt;0,ROUND(H79,0),0)</f>
        <v>17497</v>
      </c>
      <c r="T739" s="278">
        <f>IF(H80&gt;0,ROUND(H80,2),0)</f>
        <v>11</v>
      </c>
      <c r="U739" s="276"/>
      <c r="V739" s="277"/>
      <c r="W739" s="276"/>
      <c r="X739" s="276"/>
      <c r="Y739" s="276">
        <f t="shared" si="21"/>
        <v>4949457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str">
        <f>RIGHT($C$83,3)&amp;"*"&amp;RIGHT($C$82,4)&amp;"*"&amp;I$55&amp;"*"&amp;"A"</f>
        <v>922*2017*6150*A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str">
        <f>RIGHT($C$83,3)&amp;"*"&amp;RIGHT($C$82,4)&amp;"*"&amp;J$55&amp;"*"&amp;"A"</f>
        <v>922*2017*6170*A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str">
        <f>RIGHT($C$83,3)&amp;"*"&amp;RIGHT($C$82,4)&amp;"*"&amp;K$55&amp;"*"&amp;"A"</f>
        <v>922*2017*6200*A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str">
        <f>RIGHT($C$83,3)&amp;"*"&amp;RIGHT($C$82,4)&amp;"*"&amp;L$55&amp;"*"&amp;"A"</f>
        <v>922*2017*6210*A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str">
        <f>RIGHT($C$83,3)&amp;"*"&amp;RIGHT($C$82,4)&amp;"*"&amp;M$55&amp;"*"&amp;"A"</f>
        <v>922*2017*6330*A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str">
        <f>RIGHT($C$83,3)&amp;"*"&amp;RIGHT($C$82,4)&amp;"*"&amp;N$55&amp;"*"&amp;"A"</f>
        <v>922*2017*6400*A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str">
        <f>RIGHT($C$83,3)&amp;"*"&amp;RIGHT($C$82,4)&amp;"*"&amp;O$55&amp;"*"&amp;"A"</f>
        <v>922*2017*7010*A</v>
      </c>
      <c r="B746" s="276">
        <f>ROUND(O59,0)</f>
        <v>0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>
        <f t="shared" si="21"/>
        <v>0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str">
        <f>RIGHT($C$83,3)&amp;"*"&amp;RIGHT($C$82,4)&amp;"*"&amp;P$55&amp;"*"&amp;"A"</f>
        <v>922*2017*7020*A</v>
      </c>
      <c r="B747" s="276">
        <f>ROUND(P59,0)</f>
        <v>0</v>
      </c>
      <c r="C747" s="278">
        <f>ROUND(P60,2)</f>
        <v>0</v>
      </c>
      <c r="D747" s="276">
        <f>ROUND(P61,0)</f>
        <v>0</v>
      </c>
      <c r="E747" s="276">
        <f>ROUND(P62,0)</f>
        <v>0</v>
      </c>
      <c r="F747" s="276">
        <f>ROUND(P63,0)</f>
        <v>0</v>
      </c>
      <c r="G747" s="276">
        <f>ROUND(P64,0)</f>
        <v>0</v>
      </c>
      <c r="H747" s="276">
        <f>ROUND(P65,0)</f>
        <v>0</v>
      </c>
      <c r="I747" s="276">
        <f>ROUND(P66,0)</f>
        <v>0</v>
      </c>
      <c r="J747" s="276">
        <f>ROUND(P67,0)</f>
        <v>0</v>
      </c>
      <c r="K747" s="276">
        <f>ROUND(P68,0)</f>
        <v>0</v>
      </c>
      <c r="L747" s="276">
        <f>ROUND(P69,0)</f>
        <v>0</v>
      </c>
      <c r="M747" s="276">
        <f>ROUND(P70,0)</f>
        <v>0</v>
      </c>
      <c r="N747" s="276">
        <f>ROUND(P75,0)</f>
        <v>0</v>
      </c>
      <c r="O747" s="276">
        <f>ROUND(P73,0)</f>
        <v>0</v>
      </c>
      <c r="P747" s="276">
        <f>IF(P76&gt;0,ROUND(P76,0),0)</f>
        <v>0</v>
      </c>
      <c r="Q747" s="276">
        <f>IF(P77&gt;0,ROUND(P77,0),0)</f>
        <v>0</v>
      </c>
      <c r="R747" s="276">
        <f>IF(P78&gt;0,ROUND(P78,0),0)</f>
        <v>0</v>
      </c>
      <c r="S747" s="276">
        <f>IF(P79&gt;0,ROUND(P79,0),0)</f>
        <v>0</v>
      </c>
      <c r="T747" s="278">
        <f>IF(P80&gt;0,ROUND(P80,2),0)</f>
        <v>0</v>
      </c>
      <c r="U747" s="276"/>
      <c r="V747" s="277"/>
      <c r="W747" s="276"/>
      <c r="X747" s="276"/>
      <c r="Y747" s="276">
        <f t="shared" si="21"/>
        <v>0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str">
        <f>RIGHT($C$83,3)&amp;"*"&amp;RIGHT($C$82,4)&amp;"*"&amp;Q$55&amp;"*"&amp;"A"</f>
        <v>922*2017*7030*A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1"/>
        <v>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str">
        <f>RIGHT($C$83,3)&amp;"*"&amp;RIGHT($C$82,4)&amp;"*"&amp;R$55&amp;"*"&amp;"A"</f>
        <v>922*2017*7040*A</v>
      </c>
      <c r="B749" s="276">
        <f>ROUND(R59,0)</f>
        <v>0</v>
      </c>
      <c r="C749" s="278">
        <f>ROUND(R60,2)</f>
        <v>0</v>
      </c>
      <c r="D749" s="276">
        <f>ROUND(R61,0)</f>
        <v>0</v>
      </c>
      <c r="E749" s="276">
        <f>ROUND(R62,0)</f>
        <v>0</v>
      </c>
      <c r="F749" s="276">
        <f>ROUND(R63,0)</f>
        <v>0</v>
      </c>
      <c r="G749" s="276">
        <f>ROUND(R64,0)</f>
        <v>0</v>
      </c>
      <c r="H749" s="276">
        <f>ROUND(R65,0)</f>
        <v>0</v>
      </c>
      <c r="I749" s="276">
        <f>ROUND(R66,0)</f>
        <v>0</v>
      </c>
      <c r="J749" s="276">
        <f>ROUND(R67,0)</f>
        <v>0</v>
      </c>
      <c r="K749" s="276">
        <f>ROUND(R68,0)</f>
        <v>0</v>
      </c>
      <c r="L749" s="276">
        <f>ROUND(R69,0)</f>
        <v>0</v>
      </c>
      <c r="M749" s="276">
        <f>ROUND(R70,0)</f>
        <v>0</v>
      </c>
      <c r="N749" s="276">
        <f>ROUND(R75,0)</f>
        <v>0</v>
      </c>
      <c r="O749" s="276">
        <f>ROUND(R73,0)</f>
        <v>0</v>
      </c>
      <c r="P749" s="276">
        <f>IF(R76&gt;0,ROUND(R76,0),0)</f>
        <v>0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0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str">
        <f>RIGHT($C$83,3)&amp;"*"&amp;RIGHT($C$82,4)&amp;"*"&amp;S$55&amp;"*"&amp;"A"</f>
        <v>922*2017*7050*A</v>
      </c>
      <c r="B750" s="276"/>
      <c r="C750" s="278">
        <f>ROUND(S60,2)</f>
        <v>0</v>
      </c>
      <c r="D750" s="276">
        <f>ROUND(S61,0)</f>
        <v>0</v>
      </c>
      <c r="E750" s="276">
        <f>ROUND(S62,0)</f>
        <v>0</v>
      </c>
      <c r="F750" s="276">
        <f>ROUND(S63,0)</f>
        <v>0</v>
      </c>
      <c r="G750" s="276">
        <f>ROUND(S64,0)</f>
        <v>0</v>
      </c>
      <c r="H750" s="276">
        <f>ROUND(S65,0)</f>
        <v>0</v>
      </c>
      <c r="I750" s="276">
        <f>ROUND(S66,0)</f>
        <v>0</v>
      </c>
      <c r="J750" s="276">
        <f>ROUND(S67,0)</f>
        <v>0</v>
      </c>
      <c r="K750" s="276">
        <f>ROUND(S68,0)</f>
        <v>0</v>
      </c>
      <c r="L750" s="276">
        <f>ROUND(S69,0)</f>
        <v>0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0</v>
      </c>
      <c r="Q750" s="276">
        <f>IF(S77&gt;0,ROUND(S77,0),0)</f>
        <v>0</v>
      </c>
      <c r="R750" s="276">
        <f>IF(S78&gt;0,ROUND(S78,0),0)</f>
        <v>0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0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str">
        <f>RIGHT($C$83,3)&amp;"*"&amp;RIGHT($C$82,4)&amp;"*"&amp;T$55&amp;"*"&amp;"A"</f>
        <v>922*2017*7060*A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1"/>
        <v>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str">
        <f>RIGHT($C$83,3)&amp;"*"&amp;RIGHT($C$82,4)&amp;"*"&amp;U$55&amp;"*"&amp;"A"</f>
        <v>922*2017*7070*A</v>
      </c>
      <c r="B752" s="276">
        <f>ROUND(U59,0)</f>
        <v>0</v>
      </c>
      <c r="C752" s="278">
        <f>ROUND(U60,2)</f>
        <v>0</v>
      </c>
      <c r="D752" s="276">
        <f>ROUND(U61,0)</f>
        <v>0</v>
      </c>
      <c r="E752" s="276">
        <f>ROUND(U62,0)</f>
        <v>0</v>
      </c>
      <c r="F752" s="276">
        <f>ROUND(U63,0)</f>
        <v>0</v>
      </c>
      <c r="G752" s="276">
        <f>ROUND(U64,0)</f>
        <v>0</v>
      </c>
      <c r="H752" s="276">
        <f>ROUND(U65,0)</f>
        <v>0</v>
      </c>
      <c r="I752" s="276">
        <f>ROUND(U66,0)</f>
        <v>60520</v>
      </c>
      <c r="J752" s="276">
        <f>ROUND(U67,0)</f>
        <v>0</v>
      </c>
      <c r="K752" s="276">
        <f>ROUND(U68,0)</f>
        <v>0</v>
      </c>
      <c r="L752" s="276">
        <f>ROUND(U69,0)</f>
        <v>0</v>
      </c>
      <c r="M752" s="276">
        <f>ROUND(U70,0)</f>
        <v>0</v>
      </c>
      <c r="N752" s="276">
        <f>ROUND(U75,0)</f>
        <v>0</v>
      </c>
      <c r="O752" s="276">
        <f>ROUND(U73,0)</f>
        <v>0</v>
      </c>
      <c r="P752" s="276">
        <f>IF(U76&gt;0,ROUND(U76,0),0)</f>
        <v>0</v>
      </c>
      <c r="Q752" s="276">
        <f>IF(U77&gt;0,ROUND(U77,0),0)</f>
        <v>0</v>
      </c>
      <c r="R752" s="276">
        <f>IF(U78&gt;0,ROUND(U78,0),0)</f>
        <v>0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10621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str">
        <f>RIGHT($C$83,3)&amp;"*"&amp;RIGHT($C$82,4)&amp;"*"&amp;V$55&amp;"*"&amp;"A"</f>
        <v>922*2017*7110*A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4521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0</v>
      </c>
      <c r="O753" s="276">
        <f>ROUND(V73,0)</f>
        <v>0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793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str">
        <f>RIGHT($C$83,3)&amp;"*"&amp;RIGHT($C$82,4)&amp;"*"&amp;W$55&amp;"*"&amp;"A"</f>
        <v>922*2017*7120*A</v>
      </c>
      <c r="B754" s="276">
        <f>ROUND(W59,0)</f>
        <v>0</v>
      </c>
      <c r="C754" s="278">
        <f>ROUND(W60,2)</f>
        <v>0</v>
      </c>
      <c r="D754" s="276">
        <f>ROUND(W61,0)</f>
        <v>0</v>
      </c>
      <c r="E754" s="276">
        <f>ROUND(W62,0)</f>
        <v>0</v>
      </c>
      <c r="F754" s="276">
        <f>ROUND(W63,0)</f>
        <v>0</v>
      </c>
      <c r="G754" s="276">
        <f>ROUND(W64,0)</f>
        <v>0</v>
      </c>
      <c r="H754" s="276">
        <f>ROUND(W65,0)</f>
        <v>0</v>
      </c>
      <c r="I754" s="276">
        <f>ROUND(W66,0)</f>
        <v>0</v>
      </c>
      <c r="J754" s="276">
        <f>ROUND(W67,0)</f>
        <v>0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0</v>
      </c>
      <c r="O754" s="276">
        <f>ROUND(W73,0)</f>
        <v>0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0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str">
        <f>RIGHT($C$83,3)&amp;"*"&amp;RIGHT($C$82,4)&amp;"*"&amp;X$55&amp;"*"&amp;"A"</f>
        <v>922*2017*7130*A</v>
      </c>
      <c r="B755" s="276">
        <f>ROUND(X59,0)</f>
        <v>0</v>
      </c>
      <c r="C755" s="278">
        <f>ROUND(X60,2)</f>
        <v>0</v>
      </c>
      <c r="D755" s="276">
        <f>ROUND(X61,0)</f>
        <v>0</v>
      </c>
      <c r="E755" s="276">
        <f>ROUND(X62,0)</f>
        <v>0</v>
      </c>
      <c r="F755" s="276">
        <f>ROUND(X63,0)</f>
        <v>0</v>
      </c>
      <c r="G755" s="276">
        <f>ROUND(X64,0)</f>
        <v>0</v>
      </c>
      <c r="H755" s="276">
        <f>ROUND(X65,0)</f>
        <v>0</v>
      </c>
      <c r="I755" s="276">
        <f>ROUND(X66,0)</f>
        <v>0</v>
      </c>
      <c r="J755" s="276">
        <f>ROUND(X67,0)</f>
        <v>0</v>
      </c>
      <c r="K755" s="276">
        <f>ROUND(X68,0)</f>
        <v>0</v>
      </c>
      <c r="L755" s="276">
        <f>ROUND(X69,0)</f>
        <v>0</v>
      </c>
      <c r="M755" s="276">
        <f>ROUND(X70,0)</f>
        <v>0</v>
      </c>
      <c r="N755" s="276">
        <f>ROUND(X75,0)</f>
        <v>0</v>
      </c>
      <c r="O755" s="276">
        <f>ROUND(X73,0)</f>
        <v>0</v>
      </c>
      <c r="P755" s="276">
        <f>IF(X76&gt;0,ROUND(X76,0),0)</f>
        <v>0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0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str">
        <f>RIGHT($C$83,3)&amp;"*"&amp;RIGHT($C$82,4)&amp;"*"&amp;Y$55&amp;"*"&amp;"A"</f>
        <v>922*2017*7140*A</v>
      </c>
      <c r="B756" s="276">
        <f>ROUND(Y59,0)</f>
        <v>0</v>
      </c>
      <c r="C756" s="278">
        <f>ROUND(Y60,2)</f>
        <v>0</v>
      </c>
      <c r="D756" s="276">
        <f>ROUND(Y61,0)</f>
        <v>0</v>
      </c>
      <c r="E756" s="276">
        <f>ROUND(Y62,0)</f>
        <v>0</v>
      </c>
      <c r="F756" s="276">
        <f>ROUND(Y63,0)</f>
        <v>0</v>
      </c>
      <c r="G756" s="276">
        <f>ROUND(Y64,0)</f>
        <v>0</v>
      </c>
      <c r="H756" s="276">
        <f>ROUND(Y65,0)</f>
        <v>0</v>
      </c>
      <c r="I756" s="276">
        <f>ROUND(Y66,0)</f>
        <v>3564</v>
      </c>
      <c r="J756" s="276">
        <f>ROUND(Y67,0)</f>
        <v>0</v>
      </c>
      <c r="K756" s="276">
        <f>ROUND(Y68,0)</f>
        <v>0</v>
      </c>
      <c r="L756" s="276">
        <f>ROUND(Y69,0)</f>
        <v>0</v>
      </c>
      <c r="M756" s="276">
        <f>ROUND(Y70,0)</f>
        <v>0</v>
      </c>
      <c r="N756" s="276">
        <f>ROUND(Y75,0)</f>
        <v>0</v>
      </c>
      <c r="O756" s="276">
        <f>ROUND(Y73,0)</f>
        <v>0</v>
      </c>
      <c r="P756" s="276">
        <f>IF(Y76&gt;0,ROUND(Y76,0),0)</f>
        <v>0</v>
      </c>
      <c r="Q756" s="276">
        <f>IF(Y77&gt;0,ROUND(Y77,0),0)</f>
        <v>0</v>
      </c>
      <c r="R756" s="276">
        <f>IF(Y78&gt;0,ROUND(Y78,0),0)</f>
        <v>0</v>
      </c>
      <c r="S756" s="276">
        <f>IF(Y79&gt;0,ROUND(Y79,0),0)</f>
        <v>0</v>
      </c>
      <c r="T756" s="278">
        <f>IF(Y80&gt;0,ROUND(Y80,2),0)</f>
        <v>0</v>
      </c>
      <c r="U756" s="276"/>
      <c r="V756" s="277"/>
      <c r="W756" s="276"/>
      <c r="X756" s="276"/>
      <c r="Y756" s="276">
        <f t="shared" si="21"/>
        <v>625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str">
        <f>RIGHT($C$83,3)&amp;"*"&amp;RIGHT($C$82,4)&amp;"*"&amp;Z$55&amp;"*"&amp;"A"</f>
        <v>922*2017*7150*A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str">
        <f>RIGHT($C$83,3)&amp;"*"&amp;RIGHT($C$82,4)&amp;"*"&amp;AA$55&amp;"*"&amp;"A"</f>
        <v>922*2017*7160*A</v>
      </c>
      <c r="B758" s="276">
        <f>ROUND(AA59,0)</f>
        <v>0</v>
      </c>
      <c r="C758" s="278">
        <f>ROUND(AA60,2)</f>
        <v>0</v>
      </c>
      <c r="D758" s="276">
        <f>ROUND(AA61,0)</f>
        <v>0</v>
      </c>
      <c r="E758" s="276">
        <f>ROUND(AA62,0)</f>
        <v>0</v>
      </c>
      <c r="F758" s="276">
        <f>ROUND(AA63,0)</f>
        <v>0</v>
      </c>
      <c r="G758" s="276">
        <f>ROUND(AA64,0)</f>
        <v>0</v>
      </c>
      <c r="H758" s="276">
        <f>ROUND(AA65,0)</f>
        <v>0</v>
      </c>
      <c r="I758" s="276">
        <f>ROUND(AA66,0)</f>
        <v>0</v>
      </c>
      <c r="J758" s="276">
        <f>ROUND(AA67,0)</f>
        <v>0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0</v>
      </c>
      <c r="O758" s="276">
        <f>ROUND(AA73,0)</f>
        <v>0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0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str">
        <f>RIGHT($C$83,3)&amp;"*"&amp;RIGHT($C$82,4)&amp;"*"&amp;AB$55&amp;"*"&amp;"A"</f>
        <v>922*2017*7170*A</v>
      </c>
      <c r="B759" s="276"/>
      <c r="C759" s="278">
        <f>ROUND(AB60,2)</f>
        <v>0.9</v>
      </c>
      <c r="D759" s="276">
        <f>ROUND(AB61,0)</f>
        <v>132515</v>
      </c>
      <c r="E759" s="276">
        <f>ROUND(AB62,0)</f>
        <v>23644</v>
      </c>
      <c r="F759" s="276">
        <f>ROUND(AB63,0)</f>
        <v>0</v>
      </c>
      <c r="G759" s="276">
        <f>ROUND(AB64,0)</f>
        <v>118392</v>
      </c>
      <c r="H759" s="276">
        <f>ROUND(AB65,0)</f>
        <v>0</v>
      </c>
      <c r="I759" s="276">
        <f>ROUND(AB66,0)</f>
        <v>11569</v>
      </c>
      <c r="J759" s="276">
        <f>ROUND(AB67,0)</f>
        <v>0</v>
      </c>
      <c r="K759" s="276">
        <f>ROUND(AB68,0)</f>
        <v>0</v>
      </c>
      <c r="L759" s="276">
        <f>ROUND(AB69,0)</f>
        <v>2024</v>
      </c>
      <c r="M759" s="276">
        <f>ROUND(AB70,0)</f>
        <v>0</v>
      </c>
      <c r="N759" s="276">
        <f>ROUND(AB75,0)</f>
        <v>0</v>
      </c>
      <c r="O759" s="276">
        <f>ROUND(AB73,0)</f>
        <v>0</v>
      </c>
      <c r="P759" s="276">
        <f>IF(AB76&gt;0,ROUND(AB76,0),0)</f>
        <v>0</v>
      </c>
      <c r="Q759" s="276">
        <f>IF(AB77&gt;0,ROUND(AB77,0),0)</f>
        <v>0</v>
      </c>
      <c r="R759" s="276">
        <f>IF(AB78&gt;0,ROUND(AB78,0),0)</f>
        <v>0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70867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str">
        <f>RIGHT($C$83,3)&amp;"*"&amp;RIGHT($C$82,4)&amp;"*"&amp;AC$55&amp;"*"&amp;"A"</f>
        <v>922*2017*7180*A</v>
      </c>
      <c r="B760" s="276">
        <f>ROUND(AC59,0)</f>
        <v>0</v>
      </c>
      <c r="C760" s="278">
        <f>ROUND(AC60,2)</f>
        <v>0</v>
      </c>
      <c r="D760" s="276">
        <f>ROUND(AC61,0)</f>
        <v>0</v>
      </c>
      <c r="E760" s="276">
        <f>ROUND(AC62,0)</f>
        <v>0</v>
      </c>
      <c r="F760" s="276">
        <f>ROUND(AC63,0)</f>
        <v>0</v>
      </c>
      <c r="G760" s="276">
        <f>ROUND(AC64,0)</f>
        <v>0</v>
      </c>
      <c r="H760" s="276">
        <f>ROUND(AC65,0)</f>
        <v>0</v>
      </c>
      <c r="I760" s="276">
        <f>ROUND(AC66,0)</f>
        <v>0</v>
      </c>
      <c r="J760" s="276">
        <f>ROUND(AC67,0)</f>
        <v>0</v>
      </c>
      <c r="K760" s="276">
        <f>ROUND(AC68,0)</f>
        <v>0</v>
      </c>
      <c r="L760" s="276">
        <f>ROUND(AC69,0)</f>
        <v>0</v>
      </c>
      <c r="M760" s="276">
        <f>ROUND(AC70,0)</f>
        <v>0</v>
      </c>
      <c r="N760" s="276">
        <f>ROUND(AC75,0)</f>
        <v>0</v>
      </c>
      <c r="O760" s="276">
        <f>ROUND(AC73,0)</f>
        <v>0</v>
      </c>
      <c r="P760" s="276">
        <f>IF(AC76&gt;0,ROUND(AC76,0),0)</f>
        <v>0</v>
      </c>
      <c r="Q760" s="276">
        <f>IF(AC77&gt;0,ROUND(AC77,0),0)</f>
        <v>0</v>
      </c>
      <c r="R760" s="276">
        <f>IF(AC78&gt;0,ROUND(AC78,0),0)</f>
        <v>0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0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str">
        <f>RIGHT($C$83,3)&amp;"*"&amp;RIGHT($C$82,4)&amp;"*"&amp;AD$55&amp;"*"&amp;"A"</f>
        <v>922*2017*7190*A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str">
        <f>RIGHT($C$83,3)&amp;"*"&amp;RIGHT($C$82,4)&amp;"*"&amp;AE$55&amp;"*"&amp;"A"</f>
        <v>922*2017*7200*A</v>
      </c>
      <c r="B762" s="276">
        <f>ROUND(AE59,0)</f>
        <v>0</v>
      </c>
      <c r="C762" s="278">
        <f>ROUND(AE60,2)</f>
        <v>0</v>
      </c>
      <c r="D762" s="276">
        <f>ROUND(AE61,0)</f>
        <v>0</v>
      </c>
      <c r="E762" s="276">
        <f>ROUND(AE62,0)</f>
        <v>0</v>
      </c>
      <c r="F762" s="276">
        <f>ROUND(AE63,0)</f>
        <v>0</v>
      </c>
      <c r="G762" s="276">
        <f>ROUND(AE64,0)</f>
        <v>0</v>
      </c>
      <c r="H762" s="276">
        <f>ROUND(AE65,0)</f>
        <v>0</v>
      </c>
      <c r="I762" s="276">
        <f>ROUND(AE66,0)</f>
        <v>0</v>
      </c>
      <c r="J762" s="276">
        <f>ROUND(AE67,0)</f>
        <v>0</v>
      </c>
      <c r="K762" s="276">
        <f>ROUND(AE68,0)</f>
        <v>0</v>
      </c>
      <c r="L762" s="276">
        <f>ROUND(AE69,0)</f>
        <v>0</v>
      </c>
      <c r="M762" s="276">
        <f>ROUND(AE70,0)</f>
        <v>0</v>
      </c>
      <c r="N762" s="276">
        <f>ROUND(AE75,0)</f>
        <v>0</v>
      </c>
      <c r="O762" s="276">
        <f>ROUND(AE73,0)</f>
        <v>0</v>
      </c>
      <c r="P762" s="276">
        <f>IF(AE76&gt;0,ROUND(AE76,0),0)</f>
        <v>0</v>
      </c>
      <c r="Q762" s="276">
        <f>IF(AE77&gt;0,ROUND(AE77,0),0)</f>
        <v>0</v>
      </c>
      <c r="R762" s="276">
        <f>IF(AE78&gt;0,ROUND(AE78,0),0)</f>
        <v>0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0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str">
        <f>RIGHT($C$83,3)&amp;"*"&amp;RIGHT($C$82,4)&amp;"*"&amp;AF$55&amp;"*"&amp;"A"</f>
        <v>922*2017*7220*A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str">
        <f>RIGHT($C$83,3)&amp;"*"&amp;RIGHT($C$82,4)&amp;"*"&amp;AG$55&amp;"*"&amp;"A"</f>
        <v>922*2017*7230*A</v>
      </c>
      <c r="B764" s="276">
        <f>ROUND(AG59,0)</f>
        <v>0</v>
      </c>
      <c r="C764" s="278">
        <f>ROUND(AG60,2)</f>
        <v>0</v>
      </c>
      <c r="D764" s="276">
        <f>ROUND(AG61,0)</f>
        <v>0</v>
      </c>
      <c r="E764" s="276">
        <f>ROUND(AG62,0)</f>
        <v>0</v>
      </c>
      <c r="F764" s="276">
        <f>ROUND(AG63,0)</f>
        <v>0</v>
      </c>
      <c r="G764" s="276">
        <f>ROUND(AG64,0)</f>
        <v>0</v>
      </c>
      <c r="H764" s="276">
        <f>ROUND(AG65,0)</f>
        <v>0</v>
      </c>
      <c r="I764" s="276">
        <f>ROUND(AG66,0)</f>
        <v>0</v>
      </c>
      <c r="J764" s="276">
        <f>ROUND(AG67,0)</f>
        <v>0</v>
      </c>
      <c r="K764" s="276">
        <f>ROUND(AG68,0)</f>
        <v>0</v>
      </c>
      <c r="L764" s="276">
        <f>ROUND(AG69,0)</f>
        <v>0</v>
      </c>
      <c r="M764" s="276">
        <f>ROUND(AG70,0)</f>
        <v>0</v>
      </c>
      <c r="N764" s="276">
        <f>ROUND(AG75,0)</f>
        <v>0</v>
      </c>
      <c r="O764" s="276">
        <f>ROUND(AG73,0)</f>
        <v>0</v>
      </c>
      <c r="P764" s="276">
        <f>IF(AG76&gt;0,ROUND(AG76,0),0)</f>
        <v>0</v>
      </c>
      <c r="Q764" s="276">
        <f>IF(AG77&gt;0,ROUND(AG77,0),0)</f>
        <v>0</v>
      </c>
      <c r="R764" s="276">
        <f>IF(AG78&gt;0,ROUND(AG78,0),0)</f>
        <v>0</v>
      </c>
      <c r="S764" s="276">
        <f>IF(AG79&gt;0,ROUND(AG79,0),0)</f>
        <v>0</v>
      </c>
      <c r="T764" s="278">
        <f>IF(AG80&gt;0,ROUND(AG80,2),0)</f>
        <v>0</v>
      </c>
      <c r="U764" s="276"/>
      <c r="V764" s="277"/>
      <c r="W764" s="276"/>
      <c r="X764" s="276"/>
      <c r="Y764" s="276">
        <f t="shared" si="21"/>
        <v>0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str">
        <f>RIGHT($C$83,3)&amp;"*"&amp;RIGHT($C$82,4)&amp;"*"&amp;AH$55&amp;"*"&amp;"A"</f>
        <v>922*2017*7240*A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str">
        <f>RIGHT($C$83,3)&amp;"*"&amp;RIGHT($C$82,4)&amp;"*"&amp;AI$55&amp;"*"&amp;"A"</f>
        <v>922*2017*7250*A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str">
        <f>RIGHT($C$83,3)&amp;"*"&amp;RIGHT($C$82,4)&amp;"*"&amp;AJ$55&amp;"*"&amp;"A"</f>
        <v>922*2017*7260*A</v>
      </c>
      <c r="B767" s="276">
        <f>ROUND(AJ59,0)</f>
        <v>0</v>
      </c>
      <c r="C767" s="278">
        <f>ROUND(AJ60,2)</f>
        <v>0</v>
      </c>
      <c r="D767" s="276">
        <f>ROUND(AJ61,0)</f>
        <v>0</v>
      </c>
      <c r="E767" s="276">
        <f>ROUND(AJ62,0)</f>
        <v>0</v>
      </c>
      <c r="F767" s="276">
        <f>ROUND(AJ63,0)</f>
        <v>0</v>
      </c>
      <c r="G767" s="276">
        <f>ROUND(AJ64,0)</f>
        <v>0</v>
      </c>
      <c r="H767" s="276">
        <f>ROUND(AJ65,0)</f>
        <v>0</v>
      </c>
      <c r="I767" s="276">
        <f>ROUND(AJ66,0)</f>
        <v>0</v>
      </c>
      <c r="J767" s="276">
        <f>ROUND(AJ67,0)</f>
        <v>0</v>
      </c>
      <c r="K767" s="276">
        <f>ROUND(AJ68,0)</f>
        <v>0</v>
      </c>
      <c r="L767" s="276">
        <f>ROUND(AJ69,0)</f>
        <v>0</v>
      </c>
      <c r="M767" s="276">
        <f>ROUND(AJ70,0)</f>
        <v>0</v>
      </c>
      <c r="N767" s="276">
        <f>ROUND(AJ75,0)</f>
        <v>0</v>
      </c>
      <c r="O767" s="276">
        <f>ROUND(AJ73,0)</f>
        <v>0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0</v>
      </c>
      <c r="U767" s="276"/>
      <c r="V767" s="277"/>
      <c r="W767" s="276"/>
      <c r="X767" s="276"/>
      <c r="Y767" s="276">
        <f t="shared" si="21"/>
        <v>0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str">
        <f>RIGHT($C$83,3)&amp;"*"&amp;RIGHT($C$82,4)&amp;"*"&amp;AK$55&amp;"*"&amp;"A"</f>
        <v>922*2017*7310*A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str">
        <f>RIGHT($C$83,3)&amp;"*"&amp;RIGHT($C$82,4)&amp;"*"&amp;AL$55&amp;"*"&amp;"A"</f>
        <v>922*2017*7320*A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str">
        <f>RIGHT($C$83,3)&amp;"*"&amp;RIGHT($C$82,4)&amp;"*"&amp;AM$55&amp;"*"&amp;"A"</f>
        <v>922*2017*7330*A</v>
      </c>
      <c r="B770" s="276">
        <f>ROUND(AM59,0)</f>
        <v>0</v>
      </c>
      <c r="C770" s="278">
        <f>ROUND(AM60,2)</f>
        <v>0.5</v>
      </c>
      <c r="D770" s="276">
        <f>ROUND(AM61,0)</f>
        <v>26840</v>
      </c>
      <c r="E770" s="276">
        <f>ROUND(AM62,0)</f>
        <v>4789</v>
      </c>
      <c r="F770" s="276">
        <f>ROUND(AM63,0)</f>
        <v>0</v>
      </c>
      <c r="G770" s="276">
        <f>ROUND(AM64,0)</f>
        <v>1126</v>
      </c>
      <c r="H770" s="276">
        <f>ROUND(AM65,0)</f>
        <v>0</v>
      </c>
      <c r="I770" s="276">
        <f>ROUND(AM66,0)</f>
        <v>11250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9359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str">
        <f>RIGHT($C$83,3)&amp;"*"&amp;RIGHT($C$82,4)&amp;"*"&amp;AN$55&amp;"*"&amp;"A"</f>
        <v>922*2017*7340*A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str">
        <f>RIGHT($C$83,3)&amp;"*"&amp;RIGHT($C$82,4)&amp;"*"&amp;AO$55&amp;"*"&amp;"A"</f>
        <v>922*2017*7350*A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str">
        <f>RIGHT($C$83,3)&amp;"*"&amp;RIGHT($C$82,4)&amp;"*"&amp;AP$55&amp;"*"&amp;"A"</f>
        <v>922*2017*7380*A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str">
        <f>RIGHT($C$83,3)&amp;"*"&amp;RIGHT($C$82,4)&amp;"*"&amp;AQ$55&amp;"*"&amp;"A"</f>
        <v>922*2017*7390*A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str">
        <f>RIGHT($C$83,3)&amp;"*"&amp;RIGHT($C$82,4)&amp;"*"&amp;AR$55&amp;"*"&amp;"A"</f>
        <v>922*2017*7400*A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str">
        <f>RIGHT($C$83,3)&amp;"*"&amp;RIGHT($C$82,4)&amp;"*"&amp;AS$55&amp;"*"&amp;"A"</f>
        <v>922*2017*7410*A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str">
        <f>RIGHT($C$83,3)&amp;"*"&amp;RIGHT($C$82,4)&amp;"*"&amp;AT$55&amp;"*"&amp;"A"</f>
        <v>922*2017*7420*A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str">
        <f>RIGHT($C$83,3)&amp;"*"&amp;RIGHT($C$82,4)&amp;"*"&amp;AU$55&amp;"*"&amp;"A"</f>
        <v>922*2017*7430*A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str">
        <f>RIGHT($C$83,3)&amp;"*"&amp;RIGHT($C$82,4)&amp;"*"&amp;AV$55&amp;"*"&amp;"A"</f>
        <v>922*2017*7490*A</v>
      </c>
      <c r="B779" s="276"/>
      <c r="C779" s="278">
        <f>ROUND(AV60,2)</f>
        <v>0</v>
      </c>
      <c r="D779" s="276">
        <f>ROUND(AV61,0)</f>
        <v>0</v>
      </c>
      <c r="E779" s="276">
        <f>ROUND(AV62,0)</f>
        <v>0</v>
      </c>
      <c r="F779" s="276">
        <f>ROUND(AV63,0)</f>
        <v>0</v>
      </c>
      <c r="G779" s="276">
        <f>ROUND(AV64,0)</f>
        <v>0</v>
      </c>
      <c r="H779" s="276">
        <f>ROUND(AV65,0)</f>
        <v>0</v>
      </c>
      <c r="I779" s="276">
        <f>ROUND(AV66,0)</f>
        <v>0</v>
      </c>
      <c r="J779" s="276">
        <f>ROUND(AV67,0)</f>
        <v>0</v>
      </c>
      <c r="K779" s="276">
        <f>ROUND(AV68,0)</f>
        <v>0</v>
      </c>
      <c r="L779" s="276">
        <f>ROUND(AV69,0)</f>
        <v>0</v>
      </c>
      <c r="M779" s="276">
        <f>ROUND(AV70,0)</f>
        <v>0</v>
      </c>
      <c r="N779" s="276">
        <f>ROUND(AV75,0)</f>
        <v>0</v>
      </c>
      <c r="O779" s="276">
        <f>ROUND(AV73,0)</f>
        <v>0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>
        <f t="shared" si="21"/>
        <v>0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str">
        <f>RIGHT($C$83,3)&amp;"*"&amp;RIGHT($C$82,4)&amp;"*"&amp;AW$55&amp;"*"&amp;"A"</f>
        <v>922*2017*8200*A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str">
        <f>RIGHT($C$83,3)&amp;"*"&amp;RIGHT($C$82,4)&amp;"*"&amp;AX$55&amp;"*"&amp;"A"</f>
        <v>922*2017*8310*A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str">
        <f>RIGHT($C$83,3)&amp;"*"&amp;RIGHT($C$82,4)&amp;"*"&amp;AY$55&amp;"*"&amp;"A"</f>
        <v>922*2017*8320*A</v>
      </c>
      <c r="B782" s="276">
        <f>ROUND(AY59,0)</f>
        <v>28650</v>
      </c>
      <c r="C782" s="278">
        <f>ROUND(AY60,2)</f>
        <v>2</v>
      </c>
      <c r="D782" s="276">
        <f>ROUND(AY61,0)</f>
        <v>0</v>
      </c>
      <c r="E782" s="276">
        <f>ROUND(AY62,0)</f>
        <v>0</v>
      </c>
      <c r="F782" s="276">
        <f>ROUND(AY63,0)</f>
        <v>0</v>
      </c>
      <c r="G782" s="276">
        <f>ROUND(AY64,0)</f>
        <v>319420</v>
      </c>
      <c r="H782" s="276">
        <f>ROUND(AY65,0)</f>
        <v>0</v>
      </c>
      <c r="I782" s="276">
        <f>ROUND(AY66,0)</f>
        <v>19026</v>
      </c>
      <c r="J782" s="276">
        <f>ROUND(AY67,0)</f>
        <v>0</v>
      </c>
      <c r="K782" s="276">
        <f>ROUND(AY68,0)</f>
        <v>0</v>
      </c>
      <c r="L782" s="276">
        <f>ROUND(AY69,0)</f>
        <v>0</v>
      </c>
      <c r="M782" s="276">
        <f>ROUND(AY70,0)</f>
        <v>0</v>
      </c>
      <c r="N782" s="276"/>
      <c r="O782" s="276"/>
      <c r="P782" s="276">
        <f>IF(AY76&gt;0,ROUND(AY76,0),0)</f>
        <v>0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str">
        <f>RIGHT($C$83,3)&amp;"*"&amp;RIGHT($C$82,4)&amp;"*"&amp;AZ$55&amp;"*"&amp;"A"</f>
        <v>922*2017*8330*A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str">
        <f>RIGHT($C$83,3)&amp;"*"&amp;RIGHT($C$82,4)&amp;"*"&amp;BA$55&amp;"*"&amp;"A"</f>
        <v>922*2017*8350*A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20519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str">
        <f>RIGHT($C$83,3)&amp;"*"&amp;RIGHT($C$82,4)&amp;"*"&amp;BB$55&amp;"*"&amp;"A"</f>
        <v>922*2017*8360*A</v>
      </c>
      <c r="B785" s="276"/>
      <c r="C785" s="278">
        <f>ROUND(BB60,2)</f>
        <v>3.2</v>
      </c>
      <c r="D785" s="276">
        <f>ROUND(BB61,0)</f>
        <v>215696</v>
      </c>
      <c r="E785" s="276">
        <f>ROUND(BB62,0)</f>
        <v>38485</v>
      </c>
      <c r="F785" s="276">
        <f>ROUND(BB63,0)</f>
        <v>0</v>
      </c>
      <c r="G785" s="276">
        <f>ROUND(BB64,0)</f>
        <v>55</v>
      </c>
      <c r="H785" s="276">
        <f>ROUND(BB65,0)</f>
        <v>0</v>
      </c>
      <c r="I785" s="276">
        <f>ROUND(BB66,0)</f>
        <v>39458</v>
      </c>
      <c r="J785" s="276">
        <f>ROUND(BB67,0)</f>
        <v>0</v>
      </c>
      <c r="K785" s="276">
        <f>ROUND(BB68,0)</f>
        <v>0</v>
      </c>
      <c r="L785" s="276">
        <f>ROUND(BB69,0)</f>
        <v>69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str">
        <f>RIGHT($C$83,3)&amp;"*"&amp;RIGHT($C$82,4)&amp;"*"&amp;BC$55&amp;"*"&amp;"A"</f>
        <v>922*2017*8370*A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25383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str">
        <f>RIGHT($C$83,3)&amp;"*"&amp;RIGHT($C$82,4)&amp;"*"&amp;BD$55&amp;"*"&amp;"A"</f>
        <v>922*2017*8420*A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57156</v>
      </c>
      <c r="H787" s="276">
        <f>ROUND(BD65,0)</f>
        <v>0</v>
      </c>
      <c r="I787" s="276">
        <f>ROUND(BD66,0)</f>
        <v>0</v>
      </c>
      <c r="J787" s="276">
        <f>ROUND(BD67,0)</f>
        <v>0</v>
      </c>
      <c r="K787" s="276">
        <f>ROUND(BD68,0)</f>
        <v>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str">
        <f>RIGHT($C$83,3)&amp;"*"&amp;RIGHT($C$82,4)&amp;"*"&amp;BE$55&amp;"*"&amp;"A"</f>
        <v>922*2017*8430*A</v>
      </c>
      <c r="B788" s="276">
        <f>ROUND(BE59,0)</f>
        <v>23870</v>
      </c>
      <c r="C788" s="278">
        <f>ROUND(BE60,2)</f>
        <v>0.6</v>
      </c>
      <c r="D788" s="276">
        <f>ROUND(BE61,0)</f>
        <v>69939</v>
      </c>
      <c r="E788" s="276">
        <f>ROUND(BE62,0)</f>
        <v>12479</v>
      </c>
      <c r="F788" s="276">
        <f>ROUND(BE63,0)</f>
        <v>0</v>
      </c>
      <c r="G788" s="276">
        <f>ROUND(BE64,0)</f>
        <v>7767</v>
      </c>
      <c r="H788" s="276">
        <f>ROUND(BE65,0)</f>
        <v>1722</v>
      </c>
      <c r="I788" s="276">
        <f>ROUND(BE66,0)</f>
        <v>10394</v>
      </c>
      <c r="J788" s="276">
        <f>ROUND(BE67,0)</f>
        <v>0</v>
      </c>
      <c r="K788" s="276">
        <f>ROUND(BE68,0)</f>
        <v>1755</v>
      </c>
      <c r="L788" s="276">
        <f>ROUND(BE69,0)</f>
        <v>8180</v>
      </c>
      <c r="M788" s="276">
        <f>ROUND(BE70,0)</f>
        <v>0</v>
      </c>
      <c r="N788" s="276"/>
      <c r="O788" s="276"/>
      <c r="P788" s="276">
        <f>IF(BE76&gt;0,ROUND(BE76,0),0)</f>
        <v>0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str">
        <f>RIGHT($C$83,3)&amp;"*"&amp;RIGHT($C$82,4)&amp;"*"&amp;BF$55&amp;"*"&amp;"A"</f>
        <v>922*2017*8460*A</v>
      </c>
      <c r="B789" s="276"/>
      <c r="C789" s="278">
        <f>ROUND(BF60,2)</f>
        <v>2.5</v>
      </c>
      <c r="D789" s="276">
        <f>ROUND(BF61,0)</f>
        <v>0</v>
      </c>
      <c r="E789" s="276">
        <f>ROUND(BF62,0)</f>
        <v>0</v>
      </c>
      <c r="F789" s="276">
        <f>ROUND(BF63,0)</f>
        <v>0</v>
      </c>
      <c r="G789" s="276">
        <f>ROUND(BF64,0)</f>
        <v>0</v>
      </c>
      <c r="H789" s="276">
        <f>ROUND(BF65,0)</f>
        <v>0</v>
      </c>
      <c r="I789" s="276">
        <f>ROUND(BF66,0)</f>
        <v>130915</v>
      </c>
      <c r="J789" s="276">
        <f>ROUND(BF67,0)</f>
        <v>0</v>
      </c>
      <c r="K789" s="276">
        <f>ROUND(BF68,0)</f>
        <v>0</v>
      </c>
      <c r="L789" s="276">
        <f>ROUND(BF69,0)</f>
        <v>0</v>
      </c>
      <c r="M789" s="276">
        <f>ROUND(BF70,0)</f>
        <v>0</v>
      </c>
      <c r="N789" s="276"/>
      <c r="O789" s="276"/>
      <c r="P789" s="276">
        <f>IF(BF76&gt;0,ROUND(BF76,0),0)</f>
        <v>0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str">
        <f>RIGHT($C$83,3)&amp;"*"&amp;RIGHT($C$82,4)&amp;"*"&amp;BG$55&amp;"*"&amp;"A"</f>
        <v>922*2017*8470*A</v>
      </c>
      <c r="B790" s="276"/>
      <c r="C790" s="278">
        <f>ROUND(BG60,2)</f>
        <v>3.1</v>
      </c>
      <c r="D790" s="276">
        <f>ROUND(BG61,0)</f>
        <v>140920</v>
      </c>
      <c r="E790" s="276">
        <f>ROUND(BG62,0)</f>
        <v>25143</v>
      </c>
      <c r="F790" s="276">
        <f>ROUND(BG63,0)</f>
        <v>0</v>
      </c>
      <c r="G790" s="276">
        <f>ROUND(BG64,0)</f>
        <v>1365</v>
      </c>
      <c r="H790" s="276">
        <f>ROUND(BG65,0)</f>
        <v>39620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661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str">
        <f>RIGHT($C$83,3)&amp;"*"&amp;RIGHT($C$82,4)&amp;"*"&amp;BH$55&amp;"*"&amp;"A"</f>
        <v>922*2017*8480*A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0</v>
      </c>
      <c r="J791" s="276">
        <f>ROUND(BH67,0)</f>
        <v>0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str">
        <f>RIGHT($C$83,3)&amp;"*"&amp;RIGHT($C$82,4)&amp;"*"&amp;BI$55&amp;"*"&amp;"A"</f>
        <v>922*2017*8490*A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str">
        <f>RIGHT($C$83,3)&amp;"*"&amp;RIGHT($C$82,4)&amp;"*"&amp;BJ$55&amp;"*"&amp;"A"</f>
        <v>922*2017*8510*A</v>
      </c>
      <c r="B793" s="276"/>
      <c r="C793" s="278">
        <f>ROUND(BJ60,2)</f>
        <v>1.1000000000000001</v>
      </c>
      <c r="D793" s="276">
        <f>ROUND(BJ61,0)</f>
        <v>80076</v>
      </c>
      <c r="E793" s="276">
        <f>ROUND(BJ62,0)</f>
        <v>14287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500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str">
        <f>RIGHT($C$83,3)&amp;"*"&amp;RIGHT($C$82,4)&amp;"*"&amp;BK$55&amp;"*"&amp;"A"</f>
        <v>922*2017*8530*A</v>
      </c>
      <c r="B794" s="276"/>
      <c r="C794" s="278">
        <f>ROUND(BK60,2)</f>
        <v>1</v>
      </c>
      <c r="D794" s="276">
        <f>ROUND(BK61,0)</f>
        <v>43243</v>
      </c>
      <c r="E794" s="276">
        <f>ROUND(BK62,0)</f>
        <v>7715</v>
      </c>
      <c r="F794" s="276">
        <f>ROUND(BK63,0)</f>
        <v>0</v>
      </c>
      <c r="G794" s="276">
        <f>ROUND(BK64,0)</f>
        <v>582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87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str">
        <f>RIGHT($C$83,3)&amp;"*"&amp;RIGHT($C$82,4)&amp;"*"&amp;BL$55&amp;"*"&amp;"A"</f>
        <v>922*2017*8560*A</v>
      </c>
      <c r="B795" s="276"/>
      <c r="C795" s="278">
        <f>ROUND(BL60,2)</f>
        <v>1.5</v>
      </c>
      <c r="D795" s="276">
        <f>ROUND(BL61,0)</f>
        <v>111185</v>
      </c>
      <c r="E795" s="276">
        <f>ROUND(BL62,0)</f>
        <v>19838</v>
      </c>
      <c r="F795" s="276">
        <f>ROUND(BL63,0)</f>
        <v>0</v>
      </c>
      <c r="G795" s="276">
        <f>ROUND(BL64,0)</f>
        <v>688</v>
      </c>
      <c r="H795" s="276">
        <f>ROUND(BL65,0)</f>
        <v>0</v>
      </c>
      <c r="I795" s="276">
        <f>ROUND(BL66,0)</f>
        <v>0</v>
      </c>
      <c r="J795" s="276">
        <f>ROUND(BL67,0)</f>
        <v>0</v>
      </c>
      <c r="K795" s="276">
        <f>ROUND(BL68,0)</f>
        <v>0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str">
        <f>RIGHT($C$83,3)&amp;"*"&amp;RIGHT($C$82,4)&amp;"*"&amp;BM$55&amp;"*"&amp;"A"</f>
        <v>922*2017*8590*A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str">
        <f>RIGHT($C$83,3)&amp;"*"&amp;RIGHT($C$82,4)&amp;"*"&amp;BN$55&amp;"*"&amp;"A"</f>
        <v>922*2017*8610*A</v>
      </c>
      <c r="B797" s="276"/>
      <c r="C797" s="278">
        <f>ROUND(BN60,2)</f>
        <v>1</v>
      </c>
      <c r="D797" s="276">
        <f>ROUND(BN61,0)</f>
        <v>146465</v>
      </c>
      <c r="E797" s="276">
        <f>ROUND(BN62,0)</f>
        <v>26133</v>
      </c>
      <c r="F797" s="276">
        <f>ROUND(BN63,0)</f>
        <v>0</v>
      </c>
      <c r="G797" s="276">
        <f>ROUND(BN64,0)</f>
        <v>99</v>
      </c>
      <c r="H797" s="276">
        <f>ROUND(BN65,0)</f>
        <v>0</v>
      </c>
      <c r="I797" s="276">
        <f>ROUND(BN66,0)</f>
        <v>13528</v>
      </c>
      <c r="J797" s="276">
        <f>ROUND(BN67,0)</f>
        <v>0</v>
      </c>
      <c r="K797" s="276">
        <f>ROUND(BN68,0)</f>
        <v>561752</v>
      </c>
      <c r="L797" s="276">
        <f>ROUND(BN69,0)</f>
        <v>2576</v>
      </c>
      <c r="M797" s="276">
        <f>ROUND(BN70,0)</f>
        <v>0</v>
      </c>
      <c r="N797" s="276"/>
      <c r="O797" s="276"/>
      <c r="P797" s="276">
        <f>IF(BN76&gt;0,ROUND(BN76,0),0)</f>
        <v>0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str">
        <f>RIGHT($C$83,3)&amp;"*"&amp;RIGHT($C$82,4)&amp;"*"&amp;BO$55&amp;"*"&amp;"A"</f>
        <v>922*2017*8620*A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str">
        <f>RIGHT($C$83,3)&amp;"*"&amp;RIGHT($C$82,4)&amp;"*"&amp;BP$55&amp;"*"&amp;"A"</f>
        <v>922*2017*8630*A</v>
      </c>
      <c r="B799" s="276"/>
      <c r="C799" s="278">
        <f>ROUND(BP60,2)</f>
        <v>0.8</v>
      </c>
      <c r="D799" s="276">
        <f>ROUND(BP61,0)</f>
        <v>66584</v>
      </c>
      <c r="E799" s="276">
        <f>ROUND(BP62,0)</f>
        <v>11880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str">
        <f>RIGHT($C$83,3)&amp;"*"&amp;RIGHT($C$82,4)&amp;"*"&amp;BQ$55&amp;"*"&amp;"A"</f>
        <v>922*2017*8640*A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str">
        <f>RIGHT($C$83,3)&amp;"*"&amp;RIGHT($C$82,4)&amp;"*"&amp;BR$55&amp;"*"&amp;"A"</f>
        <v>922*2017*8650*A</v>
      </c>
      <c r="B801" s="276"/>
      <c r="C801" s="278">
        <f>ROUND(BR60,2)</f>
        <v>0.7</v>
      </c>
      <c r="D801" s="276">
        <f>ROUND(BR61,0)</f>
        <v>85130</v>
      </c>
      <c r="E801" s="276">
        <f>ROUND(BR62,0)</f>
        <v>15189</v>
      </c>
      <c r="F801" s="276">
        <f>ROUND(BR63,0)</f>
        <v>0</v>
      </c>
      <c r="G801" s="276">
        <f>ROUND(BR64,0)</f>
        <v>82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str">
        <f>RIGHT($C$83,3)&amp;"*"&amp;RIGHT($C$82,4)&amp;"*"&amp;BS$55&amp;"*"&amp;"A"</f>
        <v>922*2017*8660*A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str">
        <f>RIGHT($C$83,3)&amp;"*"&amp;RIGHT($C$82,4)&amp;"*"&amp;BT$55&amp;"*"&amp;"A"</f>
        <v>922*2017*8670*A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str">
        <f>RIGHT($C$83,3)&amp;"*"&amp;RIGHT($C$82,4)&amp;"*"&amp;BU$55&amp;"*"&amp;"A"</f>
        <v>922*2017*8680*A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str">
        <f>RIGHT($C$83,3)&amp;"*"&amp;RIGHT($C$82,4)&amp;"*"&amp;BV$55&amp;"*"&amp;"A"</f>
        <v>922*2017*8690*A</v>
      </c>
      <c r="B805" s="276"/>
      <c r="C805" s="278">
        <f>ROUND(BV60,2)</f>
        <v>0.8</v>
      </c>
      <c r="D805" s="276">
        <f>ROUND(BV61,0)</f>
        <v>44179</v>
      </c>
      <c r="E805" s="276">
        <f>ROUND(BV62,0)</f>
        <v>7882</v>
      </c>
      <c r="F805" s="276">
        <f>ROUND(BV63,0)</f>
        <v>0</v>
      </c>
      <c r="G805" s="276">
        <f>ROUND(BV64,0)</f>
        <v>4796</v>
      </c>
      <c r="H805" s="276">
        <f>ROUND(BV65,0)</f>
        <v>0</v>
      </c>
      <c r="I805" s="276">
        <f>ROUND(BV66,0)</f>
        <v>13549</v>
      </c>
      <c r="J805" s="276">
        <f>ROUND(BV67,0)</f>
        <v>0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0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str">
        <f>RIGHT($C$83,3)&amp;"*"&amp;RIGHT($C$82,4)&amp;"*"&amp;BW$55&amp;"*"&amp;"A"</f>
        <v>922*2017*8700*A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977343</v>
      </c>
      <c r="G806" s="276">
        <f>ROUND(BW64,0)</f>
        <v>140</v>
      </c>
      <c r="H806" s="276">
        <f>ROUND(BW65,0)</f>
        <v>0</v>
      </c>
      <c r="I806" s="276">
        <f>ROUND(BW66,0)</f>
        <v>30343</v>
      </c>
      <c r="J806" s="276">
        <f>ROUND(BW67,0)</f>
        <v>0</v>
      </c>
      <c r="K806" s="276">
        <f>ROUND(BW68,0)</f>
        <v>0</v>
      </c>
      <c r="L806" s="276">
        <f>ROUND(BW69,0)</f>
        <v>917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str">
        <f>RIGHT($C$83,3)&amp;"*"&amp;RIGHT($C$82,4)&amp;"*"&amp;BX$55&amp;"*"&amp;"A"</f>
        <v>922*2017*8710*A</v>
      </c>
      <c r="B807" s="276"/>
      <c r="C807" s="278">
        <f>ROUND(BX60,2)</f>
        <v>0.9</v>
      </c>
      <c r="D807" s="276">
        <f>ROUND(BX61,0)</f>
        <v>88875</v>
      </c>
      <c r="E807" s="276">
        <f>ROUND(BX62,0)</f>
        <v>15857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23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str">
        <f>RIGHT($C$83,3)&amp;"*"&amp;RIGHT($C$82,4)&amp;"*"&amp;BY$55&amp;"*"&amp;"A"</f>
        <v>922*2017*8720*A</v>
      </c>
      <c r="B808" s="276"/>
      <c r="C808" s="278">
        <f>ROUND(BY60,2)</f>
        <v>1</v>
      </c>
      <c r="D808" s="276">
        <f>ROUND(BY61,0)</f>
        <v>114011</v>
      </c>
      <c r="E808" s="276">
        <f>ROUND(BY62,0)</f>
        <v>20342</v>
      </c>
      <c r="F808" s="276">
        <f>ROUND(BY63,0)</f>
        <v>0</v>
      </c>
      <c r="G808" s="276">
        <f>ROUND(BY64,0)</f>
        <v>4811</v>
      </c>
      <c r="H808" s="276">
        <f>ROUND(BY65,0)</f>
        <v>0</v>
      </c>
      <c r="I808" s="276">
        <f>ROUND(BY66,0)</f>
        <v>258</v>
      </c>
      <c r="J808" s="276">
        <f>ROUND(BY67,0)</f>
        <v>0</v>
      </c>
      <c r="K808" s="276">
        <f>ROUND(BY68,0)</f>
        <v>0</v>
      </c>
      <c r="L808" s="276">
        <f>ROUND(BY69,0)</f>
        <v>3798</v>
      </c>
      <c r="M808" s="276">
        <f>ROUND(BY70,0)</f>
        <v>0</v>
      </c>
      <c r="N808" s="276"/>
      <c r="O808" s="276"/>
      <c r="P808" s="276">
        <f>IF(BY76&gt;0,ROUND(BY76,0),0)</f>
        <v>0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str">
        <f>RIGHT($C$83,3)&amp;"*"&amp;RIGHT($C$82,4)&amp;"*"&amp;BZ$55&amp;"*"&amp;"A"</f>
        <v>922*2017*8730*A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str">
        <f>RIGHT($C$83,3)&amp;"*"&amp;RIGHT($C$82,4)&amp;"*"&amp;CA$55&amp;"*"&amp;"A"</f>
        <v>922*2017*8740*A</v>
      </c>
      <c r="B810" s="276"/>
      <c r="C810" s="278">
        <f>ROUND(CA60,2)</f>
        <v>0.9</v>
      </c>
      <c r="D810" s="276">
        <f>ROUND(CA61,0)</f>
        <v>50315</v>
      </c>
      <c r="E810" s="276">
        <f>ROUND(CA62,0)</f>
        <v>8977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1630</v>
      </c>
      <c r="J810" s="276">
        <f>ROUND(CA67,0)</f>
        <v>0</v>
      </c>
      <c r="K810" s="276">
        <f>ROUND(CA68,0)</f>
        <v>0</v>
      </c>
      <c r="L810" s="276">
        <f>ROUND(CA69,0)</f>
        <v>368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str">
        <f>RIGHT($C$83,3)&amp;"*"&amp;RIGHT($C$82,4)&amp;"*"&amp;CB$55&amp;"*"&amp;"A"</f>
        <v>922*2017*8770*A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str">
        <f>RIGHT($C$83,3)&amp;"*"&amp;RIGHT($C$82,4)&amp;"*"&amp;CC$55&amp;"*"&amp;"A"</f>
        <v>922*2017*8790*A</v>
      </c>
      <c r="B812" s="276"/>
      <c r="C812" s="278">
        <f>ROUND(CC60,2)</f>
        <v>0.7</v>
      </c>
      <c r="D812" s="276">
        <f>ROUND(CC61,0)</f>
        <v>86390</v>
      </c>
      <c r="E812" s="276">
        <f>ROUND(CC62,0)</f>
        <v>15414</v>
      </c>
      <c r="F812" s="276">
        <f>ROUND(CC63,0)</f>
        <v>0</v>
      </c>
      <c r="G812" s="276">
        <f>ROUND(CC64,0)</f>
        <v>2823</v>
      </c>
      <c r="H812" s="276">
        <f>ROUND(CC65,0)</f>
        <v>0</v>
      </c>
      <c r="I812" s="276">
        <f>ROUND(CC66,0)</f>
        <v>2040</v>
      </c>
      <c r="J812" s="276">
        <f>ROUND(CC67,0)</f>
        <v>0</v>
      </c>
      <c r="K812" s="276">
        <f>ROUND(CC68,0)</f>
        <v>0</v>
      </c>
      <c r="L812" s="276">
        <f>ROUND(CC69,0)</f>
        <v>13274</v>
      </c>
      <c r="M812" s="276">
        <f>ROUND(CC70,0)</f>
        <v>0</v>
      </c>
      <c r="N812" s="276"/>
      <c r="O812" s="276"/>
      <c r="P812" s="276">
        <f>IF(CC76&gt;0,ROUND(CC76,0),0)</f>
        <v>0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str">
        <f>RIGHT($C$83,3)&amp;"*"&amp;RIGHT($C$82,4)&amp;"*"&amp;"9000"&amp;"*"&amp;"A"</f>
        <v>922*2017*9000*A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1139623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1004</v>
      </c>
      <c r="C815" s="281">
        <f t="shared" ref="C815:K815" si="22">SUM(C734:C813)</f>
        <v>50.2</v>
      </c>
      <c r="D815" s="277">
        <f t="shared" si="22"/>
        <v>3465402</v>
      </c>
      <c r="E815" s="277">
        <f t="shared" si="22"/>
        <v>618303</v>
      </c>
      <c r="F815" s="277">
        <f t="shared" si="22"/>
        <v>1035148</v>
      </c>
      <c r="G815" s="277">
        <f t="shared" si="22"/>
        <v>519759</v>
      </c>
      <c r="H815" s="277">
        <f t="shared" si="22"/>
        <v>41342</v>
      </c>
      <c r="I815" s="277">
        <f t="shared" si="22"/>
        <v>413959</v>
      </c>
      <c r="J815" s="277">
        <f t="shared" si="22"/>
        <v>526360</v>
      </c>
      <c r="K815" s="277">
        <f t="shared" si="22"/>
        <v>563774</v>
      </c>
      <c r="L815" s="277">
        <f>SUM(L734:L813)+SUM(U734:U813)</f>
        <v>1198603</v>
      </c>
      <c r="M815" s="277">
        <f>SUM(M734:M813)+SUM(V734:V813)</f>
        <v>0</v>
      </c>
      <c r="N815" s="277">
        <f t="shared" ref="N815:Y815" si="23">SUM(N734:N813)</f>
        <v>28653778</v>
      </c>
      <c r="O815" s="277">
        <f t="shared" si="23"/>
        <v>28653778</v>
      </c>
      <c r="P815" s="277">
        <f t="shared" si="23"/>
        <v>23870</v>
      </c>
      <c r="Q815" s="277">
        <f t="shared" si="23"/>
        <v>28650</v>
      </c>
      <c r="R815" s="277">
        <f t="shared" si="23"/>
        <v>5200</v>
      </c>
      <c r="S815" s="277">
        <f t="shared" si="23"/>
        <v>17497</v>
      </c>
      <c r="T815" s="281">
        <f t="shared" si="23"/>
        <v>11</v>
      </c>
      <c r="U815" s="277">
        <f t="shared" si="23"/>
        <v>1139623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5041722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1005</v>
      </c>
      <c r="C816" s="281">
        <f>CE60</f>
        <v>50.2</v>
      </c>
      <c r="D816" s="277">
        <f>CE61</f>
        <v>3465402</v>
      </c>
      <c r="E816" s="277">
        <f>CE62</f>
        <v>618303</v>
      </c>
      <c r="F816" s="277">
        <f>CE63</f>
        <v>1035148</v>
      </c>
      <c r="G816" s="277">
        <f>CE64</f>
        <v>519759</v>
      </c>
      <c r="H816" s="280">
        <f>CE65</f>
        <v>41342</v>
      </c>
      <c r="I816" s="280">
        <f>CE66</f>
        <v>413959</v>
      </c>
      <c r="J816" s="280">
        <f>CE67</f>
        <v>526360</v>
      </c>
      <c r="K816" s="280">
        <f>CE68</f>
        <v>563774</v>
      </c>
      <c r="L816" s="280">
        <f>CE69</f>
        <v>1198603</v>
      </c>
      <c r="M816" s="280">
        <f>CE70</f>
        <v>0</v>
      </c>
      <c r="N816" s="277">
        <f>CE75</f>
        <v>28653778</v>
      </c>
      <c r="O816" s="277">
        <f>CE73</f>
        <v>28653778</v>
      </c>
      <c r="P816" s="277">
        <f>CE76</f>
        <v>23870</v>
      </c>
      <c r="Q816" s="277">
        <f>CE77</f>
        <v>28650</v>
      </c>
      <c r="R816" s="277">
        <f>CE78</f>
        <v>5200</v>
      </c>
      <c r="S816" s="277">
        <f>CE79</f>
        <v>17497</v>
      </c>
      <c r="T816" s="281">
        <f>CE80</f>
        <v>11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5041724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3465403</v>
      </c>
      <c r="E817" s="180">
        <f>C379</f>
        <v>618303</v>
      </c>
      <c r="F817" s="180">
        <f>C380</f>
        <v>1035148</v>
      </c>
      <c r="G817" s="240">
        <f>C381</f>
        <v>519758</v>
      </c>
      <c r="H817" s="240">
        <f>C382</f>
        <v>41342</v>
      </c>
      <c r="I817" s="240">
        <f>C383</f>
        <v>427526</v>
      </c>
      <c r="J817" s="240">
        <f>C384</f>
        <v>526360</v>
      </c>
      <c r="K817" s="240">
        <f>C385</f>
        <v>563774</v>
      </c>
      <c r="L817" s="240">
        <f>C386+C387+C388+C389</f>
        <v>1185036</v>
      </c>
      <c r="M817" s="240">
        <f>C370</f>
        <v>0</v>
      </c>
      <c r="N817" s="180">
        <f>D361</f>
        <v>28653778</v>
      </c>
      <c r="O817" s="180">
        <f>C359</f>
        <v>28653778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BHC Fairfax Behavioral Health - Everett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H-922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916 Pacific Ave, 7th Floor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916 Pacific Ave, 7th Floor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Everett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12/31/2018</v>
      </c>
      <c r="C4" s="38"/>
      <c r="D4" s="120"/>
      <c r="E4" s="70"/>
      <c r="F4" s="127" t="str">
        <f>"License Number:  "&amp;"H-"&amp;FIXED(data!C83,0)</f>
        <v>License Number:  H-922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BHC Fairfax Behavioral Health - Everett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Snohomish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Rebecca Shauinger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Heather Tuck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425-821-2000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 xml:space="preserve"> X</v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857</v>
      </c>
      <c r="G23" s="21">
        <f>data!D111</f>
        <v>9979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0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30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30</v>
      </c>
      <c r="E36" s="49" t="s">
        <v>292</v>
      </c>
      <c r="F36" s="24"/>
      <c r="G36" s="21">
        <f>data!C128</f>
        <v>0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C7" sqref="C7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BHC Fairfax Behavioral Health - Everett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200</v>
      </c>
      <c r="C7" s="48">
        <f>data!B139</f>
        <v>2913</v>
      </c>
      <c r="D7" s="48">
        <f>data!B140</f>
        <v>0</v>
      </c>
      <c r="E7" s="48">
        <f>data!B141</f>
        <v>8198400</v>
      </c>
      <c r="F7" s="48">
        <f>data!B142</f>
        <v>0</v>
      </c>
      <c r="G7" s="48">
        <f>data!B141+data!B142</f>
        <v>8198400</v>
      </c>
    </row>
    <row r="8" spans="1:13" ht="20.100000000000001" customHeight="1" x14ac:dyDescent="0.25">
      <c r="A8" s="23" t="s">
        <v>297</v>
      </c>
      <c r="B8" s="48">
        <f>data!C138</f>
        <v>460</v>
      </c>
      <c r="C8" s="48">
        <f>data!C139</f>
        <v>5283</v>
      </c>
      <c r="D8" s="48">
        <f>data!C140</f>
        <v>0</v>
      </c>
      <c r="E8" s="48">
        <f>data!C141</f>
        <v>14789600</v>
      </c>
      <c r="F8" s="48">
        <f>data!C142</f>
        <v>0</v>
      </c>
      <c r="G8" s="48">
        <f>data!C141+data!C142</f>
        <v>14789600</v>
      </c>
    </row>
    <row r="9" spans="1:13" ht="20.100000000000001" customHeight="1" x14ac:dyDescent="0.25">
      <c r="A9" s="23" t="s">
        <v>1058</v>
      </c>
      <c r="B9" s="48">
        <f>data!D138</f>
        <v>197</v>
      </c>
      <c r="C9" s="48">
        <f>data!D139</f>
        <v>1781</v>
      </c>
      <c r="D9" s="48">
        <f>data!D140</f>
        <v>0</v>
      </c>
      <c r="E9" s="48">
        <f>data!D141</f>
        <v>7290289</v>
      </c>
      <c r="F9" s="48">
        <f>data!D142</f>
        <v>0</v>
      </c>
      <c r="G9" s="48">
        <f>data!D141+data!D142</f>
        <v>7290289</v>
      </c>
    </row>
    <row r="10" spans="1:13" ht="20.100000000000001" customHeight="1" x14ac:dyDescent="0.25">
      <c r="A10" s="111" t="s">
        <v>203</v>
      </c>
      <c r="B10" s="48">
        <f>data!E138</f>
        <v>857</v>
      </c>
      <c r="C10" s="48">
        <f>data!E139</f>
        <v>9977</v>
      </c>
      <c r="D10" s="48">
        <f>data!E140</f>
        <v>0</v>
      </c>
      <c r="E10" s="48">
        <f>data!E141</f>
        <v>30278289</v>
      </c>
      <c r="F10" s="48">
        <f>data!E142</f>
        <v>0</v>
      </c>
      <c r="G10" s="48">
        <f>data!E141+data!E142</f>
        <v>30278289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BHC Fairfax Behavioral Health - Everett</v>
      </c>
      <c r="B3" s="30"/>
      <c r="C3" s="31" t="str">
        <f>"FYE: "&amp;data!C82</f>
        <v>FYE: 12/31/2018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261123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27307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81951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287043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49173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-86471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620126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595454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1608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597062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46333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6160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52493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24271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432446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456717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0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0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BHC Fairfax Behavioral Health - Everett</v>
      </c>
      <c r="B3" s="8"/>
      <c r="C3" s="8"/>
      <c r="E3" s="11"/>
      <c r="F3" s="12" t="str">
        <f>" FYE: "&amp;data!C82</f>
        <v xml:space="preserve"> FYE: 12/31/2018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0</v>
      </c>
      <c r="D7" s="21">
        <f>data!C195</f>
        <v>0</v>
      </c>
      <c r="E7" s="21">
        <f>data!D195</f>
        <v>0</v>
      </c>
      <c r="F7" s="21">
        <f>data!E195</f>
        <v>0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0</v>
      </c>
      <c r="D8" s="21">
        <f>data!C196</f>
        <v>0</v>
      </c>
      <c r="E8" s="21">
        <f>data!D196</f>
        <v>0</v>
      </c>
      <c r="F8" s="21">
        <f>data!E196</f>
        <v>0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0</v>
      </c>
      <c r="D9" s="21">
        <f>data!C197</f>
        <v>0</v>
      </c>
      <c r="E9" s="21">
        <f>data!D197</f>
        <v>0</v>
      </c>
      <c r="F9" s="21">
        <f>data!E197</f>
        <v>0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541024.49</v>
      </c>
      <c r="D12" s="21">
        <f>data!C200</f>
        <v>4032</v>
      </c>
      <c r="E12" s="21">
        <f>data!D200</f>
        <v>0</v>
      </c>
      <c r="F12" s="21">
        <f>data!E200</f>
        <v>545056.49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4290361.8499999996</v>
      </c>
      <c r="D14" s="21">
        <f>data!C202</f>
        <v>0</v>
      </c>
      <c r="E14" s="21">
        <f>data!D202</f>
        <v>0</v>
      </c>
      <c r="F14" s="21">
        <f>data!E202</f>
        <v>4290361.8499999996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757</v>
      </c>
      <c r="D15" s="21">
        <f>data!C203</f>
        <v>-757</v>
      </c>
      <c r="E15" s="21">
        <f>data!D203</f>
        <v>0</v>
      </c>
      <c r="F15" s="21">
        <f>data!E203</f>
        <v>0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4832143.34</v>
      </c>
      <c r="D16" s="21">
        <f>data!C204</f>
        <v>3275</v>
      </c>
      <c r="E16" s="21">
        <f>data!D204</f>
        <v>0</v>
      </c>
      <c r="F16" s="21">
        <f>data!E204</f>
        <v>4835418.34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0</v>
      </c>
      <c r="D24" s="21">
        <f>data!C209</f>
        <v>0</v>
      </c>
      <c r="E24" s="21">
        <f>data!D209</f>
        <v>0</v>
      </c>
      <c r="F24" s="21">
        <f>data!E209</f>
        <v>0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0</v>
      </c>
      <c r="D25" s="21">
        <f>data!C210</f>
        <v>0</v>
      </c>
      <c r="E25" s="21">
        <f>data!D210</f>
        <v>0</v>
      </c>
      <c r="F25" s="21">
        <f>data!E210</f>
        <v>0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302203</v>
      </c>
      <c r="D28" s="21">
        <f>data!C213</f>
        <v>82040</v>
      </c>
      <c r="E28" s="21">
        <f>data!D213</f>
        <v>0</v>
      </c>
      <c r="F28" s="21">
        <f>data!E213</f>
        <v>384243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1354091.22</v>
      </c>
      <c r="D30" s="21">
        <f>data!C215</f>
        <v>430321.04999999993</v>
      </c>
      <c r="E30" s="21">
        <f>data!D215</f>
        <v>0</v>
      </c>
      <c r="F30" s="21">
        <f>data!E215</f>
        <v>1784412.27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1656294.22</v>
      </c>
      <c r="D32" s="21">
        <f>data!C217</f>
        <v>512361.04999999993</v>
      </c>
      <c r="E32" s="21">
        <f>data!D217</f>
        <v>0</v>
      </c>
      <c r="F32" s="21">
        <f>data!E217</f>
        <v>2168655.27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BHC Fairfax Behavioral Health - Everett</v>
      </c>
      <c r="B2" s="30"/>
      <c r="C2" s="30"/>
      <c r="D2" s="31" t="str">
        <f>"FYE: "&amp;data!C82</f>
        <v>FYE: 12/31/2018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98779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4438654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11691965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155401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2701195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0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18987215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0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25985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0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25985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357</v>
      </c>
      <c r="D24" s="14">
        <f>data!C238</f>
        <v>130360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1788562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21030901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BHC Fairfax Behavioral Health - Everett</v>
      </c>
      <c r="B3" s="30"/>
      <c r="C3" s="31" t="str">
        <f>" FYE: "&amp;data!C82</f>
        <v xml:space="preserve"> FYE: 12/31/2018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-58094.47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1328208.9999999995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108186.06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63709.67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0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65108.480000000003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61012.73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1351759.3499999996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0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0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0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0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545056.86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4290361.8499999996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0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4835418.71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2168655.27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2666763.44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0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0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4018522.7899999996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BHC Fairfax Behavioral Health - Everett</v>
      </c>
      <c r="B55" s="30"/>
      <c r="C55" s="31" t="str">
        <f>"FYE: "&amp;data!C82</f>
        <v>FYE: 12/31/2018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94537.72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12000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157589.76999999999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982460.14999999991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1246587.6399999999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0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0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0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2771935.1500000004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2771935.1500000004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4018522.79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BHC Fairfax Behavioral Health - Everett</v>
      </c>
      <c r="B107" s="30"/>
      <c r="C107" s="31" t="str">
        <f>" FYE: "&amp;data!C82</f>
        <v xml:space="preserve"> FYE: 12/31/2018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30278289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0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30278289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>data!C363</f>
        <v>98779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18987215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25985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1918922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21030901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9247388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0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0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9247388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3414654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620126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1120862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528004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2542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377259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513185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597062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52492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24271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0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1391338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8641795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605593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0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605593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605593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BHC Fairfax Behavioral Health - Everett</v>
      </c>
      <c r="B4" s="77"/>
      <c r="C4" s="77"/>
      <c r="D4" s="77"/>
      <c r="E4" s="77"/>
      <c r="F4" s="77"/>
      <c r="G4" s="80"/>
      <c r="H4" s="79" t="str">
        <f>"FYE: "&amp;data!C82</f>
        <v>FYE: 12/31/2018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0</v>
      </c>
      <c r="F9" s="14">
        <f>data!F59</f>
        <v>0</v>
      </c>
      <c r="G9" s="14">
        <f>data!G59</f>
        <v>0</v>
      </c>
      <c r="H9" s="14">
        <f>data!H59</f>
        <v>9979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0</v>
      </c>
      <c r="F10" s="26">
        <f>data!F60</f>
        <v>0</v>
      </c>
      <c r="G10" s="26">
        <f>data!G60</f>
        <v>0</v>
      </c>
      <c r="H10" s="26">
        <f>data!H60</f>
        <v>26.65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0</v>
      </c>
      <c r="F11" s="14">
        <f>data!F61</f>
        <v>0</v>
      </c>
      <c r="G11" s="14">
        <f>data!G61</f>
        <v>0</v>
      </c>
      <c r="H11" s="14">
        <f>data!H61</f>
        <v>2059798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0</v>
      </c>
      <c r="F12" s="14">
        <f>data!F62</f>
        <v>0</v>
      </c>
      <c r="G12" s="14">
        <f>data!G62</f>
        <v>0</v>
      </c>
      <c r="H12" s="14">
        <f>data!H62</f>
        <v>340811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0</v>
      </c>
      <c r="F14" s="14">
        <f>data!F64</f>
        <v>0</v>
      </c>
      <c r="G14" s="14">
        <f>data!G64</f>
        <v>0</v>
      </c>
      <c r="H14" s="14">
        <f>data!H64</f>
        <v>46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0</v>
      </c>
      <c r="F16" s="14">
        <f>data!F66</f>
        <v>0</v>
      </c>
      <c r="G16" s="14">
        <f>data!G66</f>
        <v>0</v>
      </c>
      <c r="H16" s="14">
        <f>data!H66</f>
        <v>25910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0</v>
      </c>
      <c r="F17" s="14">
        <f>data!F67</f>
        <v>0</v>
      </c>
      <c r="G17" s="14">
        <f>data!G67</f>
        <v>0</v>
      </c>
      <c r="H17" s="14">
        <f>data!H67</f>
        <v>513185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293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0</v>
      </c>
      <c r="F19" s="14">
        <f>data!F69</f>
        <v>0</v>
      </c>
      <c r="G19" s="14">
        <f>data!G69</f>
        <v>0</v>
      </c>
      <c r="H19" s="14">
        <f>data!H69</f>
        <v>779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0</v>
      </c>
      <c r="F21" s="14">
        <f>data!F71</f>
        <v>0</v>
      </c>
      <c r="G21" s="14">
        <f>data!G71</f>
        <v>0</v>
      </c>
      <c r="H21" s="14">
        <f>data!H71</f>
        <v>2940822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0</v>
      </c>
      <c r="F23" s="48">
        <f>+data!M671</f>
        <v>0</v>
      </c>
      <c r="G23" s="48">
        <f>+data!M672</f>
        <v>0</v>
      </c>
      <c r="H23" s="48">
        <f>+data!M673</f>
        <v>5242402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0</v>
      </c>
      <c r="F24" s="14">
        <f>data!F73</f>
        <v>0</v>
      </c>
      <c r="G24" s="14">
        <f>data!G73</f>
        <v>0</v>
      </c>
      <c r="H24" s="14">
        <f>data!H73</f>
        <v>30278289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0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0</v>
      </c>
      <c r="F26" s="14">
        <f>data!F75</f>
        <v>0</v>
      </c>
      <c r="G26" s="14">
        <f>data!G75</f>
        <v>0</v>
      </c>
      <c r="H26" s="14">
        <f>data!H75</f>
        <v>30278289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0</v>
      </c>
      <c r="F28" s="14">
        <f>data!F76</f>
        <v>0</v>
      </c>
      <c r="G28" s="14">
        <f>data!G76</f>
        <v>0</v>
      </c>
      <c r="H28" s="14">
        <f>data!H76</f>
        <v>22000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0</v>
      </c>
      <c r="F29" s="14">
        <f>data!F77</f>
        <v>0</v>
      </c>
      <c r="G29" s="14">
        <f>data!G77</f>
        <v>0</v>
      </c>
      <c r="H29" s="14">
        <f>data!H77</f>
        <v>29937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0</v>
      </c>
      <c r="F30" s="14">
        <f>data!F78</f>
        <v>0</v>
      </c>
      <c r="G30" s="14">
        <f>data!G78</f>
        <v>0</v>
      </c>
      <c r="H30" s="14">
        <f>data!H78</f>
        <v>5200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0</v>
      </c>
      <c r="F31" s="14">
        <f>data!F79</f>
        <v>0</v>
      </c>
      <c r="G31" s="14">
        <f>data!G79</f>
        <v>0</v>
      </c>
      <c r="H31" s="14">
        <f>data!H79</f>
        <v>35166.545454545456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0</v>
      </c>
      <c r="F32" s="84">
        <f>data!F80</f>
        <v>0</v>
      </c>
      <c r="G32" s="84">
        <f>data!G80</f>
        <v>0</v>
      </c>
      <c r="H32" s="84">
        <f>data!H80</f>
        <v>26.65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BHC Fairfax Behavioral Health - Everett</v>
      </c>
      <c r="B36" s="77"/>
      <c r="C36" s="77"/>
      <c r="D36" s="77"/>
      <c r="E36" s="77"/>
      <c r="F36" s="77"/>
      <c r="G36" s="80"/>
      <c r="H36" s="79" t="str">
        <f>"FYE: "&amp;data!C82</f>
        <v>FYE: 12/31/2018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0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0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0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0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0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0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0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0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0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0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0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0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0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0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0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BHC Fairfax Behavioral Health - Everett</v>
      </c>
      <c r="B68" s="77"/>
      <c r="C68" s="77"/>
      <c r="D68" s="77"/>
      <c r="E68" s="77"/>
      <c r="F68" s="77"/>
      <c r="G68" s="80"/>
      <c r="H68" s="79" t="str">
        <f>"FYE: "&amp;data!C82</f>
        <v>FYE: 12/31/2018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0</v>
      </c>
      <c r="F74" s="26">
        <f>data!T60</f>
        <v>0</v>
      </c>
      <c r="G74" s="26">
        <f>data!U60</f>
        <v>0</v>
      </c>
      <c r="H74" s="26">
        <f>data!V60</f>
        <v>0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0</v>
      </c>
      <c r="F75" s="14">
        <f>data!T61</f>
        <v>0</v>
      </c>
      <c r="G75" s="14">
        <f>data!U61</f>
        <v>0</v>
      </c>
      <c r="H75" s="14">
        <f>data!V61</f>
        <v>0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0</v>
      </c>
      <c r="F76" s="14">
        <f>data!T62</f>
        <v>0</v>
      </c>
      <c r="G76" s="14">
        <f>data!U62</f>
        <v>0</v>
      </c>
      <c r="H76" s="14">
        <f>data!V62</f>
        <v>0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0</v>
      </c>
      <c r="D78" s="14">
        <f>data!R64</f>
        <v>0</v>
      </c>
      <c r="E78" s="14">
        <f>data!S64</f>
        <v>0</v>
      </c>
      <c r="F78" s="14">
        <f>data!T64</f>
        <v>0</v>
      </c>
      <c r="G78" s="14">
        <f>data!U64</f>
        <v>0</v>
      </c>
      <c r="H78" s="14">
        <f>data!V64</f>
        <v>0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0</v>
      </c>
      <c r="G80" s="14">
        <f>data!U66</f>
        <v>26776</v>
      </c>
      <c r="H80" s="14">
        <f>data!V66</f>
        <v>256</v>
      </c>
      <c r="I80" s="14">
        <f>data!W66</f>
        <v>0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0</v>
      </c>
      <c r="F81" s="14">
        <f>data!T67</f>
        <v>0</v>
      </c>
      <c r="G81" s="14">
        <f>data!U67</f>
        <v>0</v>
      </c>
      <c r="H81" s="14">
        <f>data!V67</f>
        <v>0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0</v>
      </c>
      <c r="F83" s="14">
        <f>data!T69</f>
        <v>0</v>
      </c>
      <c r="G83" s="14">
        <f>data!U69</f>
        <v>0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0</v>
      </c>
      <c r="D85" s="14">
        <f>data!R71</f>
        <v>0</v>
      </c>
      <c r="E85" s="14">
        <f>data!S71</f>
        <v>0</v>
      </c>
      <c r="F85" s="14">
        <f>data!T71</f>
        <v>0</v>
      </c>
      <c r="G85" s="14">
        <f>data!U71</f>
        <v>26776</v>
      </c>
      <c r="H85" s="14">
        <f>data!V71</f>
        <v>256</v>
      </c>
      <c r="I85" s="14">
        <f>data!W71</f>
        <v>0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0</v>
      </c>
      <c r="D87" s="48">
        <f>+data!M683</f>
        <v>0</v>
      </c>
      <c r="E87" s="48">
        <f>+data!M684</f>
        <v>0</v>
      </c>
      <c r="F87" s="48">
        <f>+data!M685</f>
        <v>0</v>
      </c>
      <c r="G87" s="48">
        <f>+data!M686</f>
        <v>3632</v>
      </c>
      <c r="H87" s="48">
        <f>+data!M687</f>
        <v>35</v>
      </c>
      <c r="I87" s="48">
        <f>+data!M688</f>
        <v>0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0</v>
      </c>
      <c r="D88" s="14">
        <f>data!R73</f>
        <v>0</v>
      </c>
      <c r="E88" s="14">
        <f>data!S73</f>
        <v>0</v>
      </c>
      <c r="F88" s="14">
        <f>data!T73</f>
        <v>0</v>
      </c>
      <c r="G88" s="14">
        <f>data!U73</f>
        <v>0</v>
      </c>
      <c r="H88" s="14">
        <f>data!V73</f>
        <v>0</v>
      </c>
      <c r="I88" s="14">
        <f>data!W73</f>
        <v>0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0</v>
      </c>
      <c r="D89" s="14">
        <f>data!R74</f>
        <v>0</v>
      </c>
      <c r="E89" s="14">
        <f>data!S74</f>
        <v>0</v>
      </c>
      <c r="F89" s="14">
        <f>data!T74</f>
        <v>0</v>
      </c>
      <c r="G89" s="14">
        <f>data!U74</f>
        <v>0</v>
      </c>
      <c r="H89" s="14">
        <f>data!V74</f>
        <v>0</v>
      </c>
      <c r="I89" s="14">
        <f>data!W74</f>
        <v>0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0</v>
      </c>
      <c r="D90" s="14">
        <f>data!R75</f>
        <v>0</v>
      </c>
      <c r="E90" s="14">
        <f>data!S75</f>
        <v>0</v>
      </c>
      <c r="F90" s="14">
        <f>data!T75</f>
        <v>0</v>
      </c>
      <c r="G90" s="14">
        <f>data!U75</f>
        <v>0</v>
      </c>
      <c r="H90" s="14">
        <f>data!V75</f>
        <v>0</v>
      </c>
      <c r="I90" s="14">
        <f>data!W75</f>
        <v>0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0</v>
      </c>
      <c r="F92" s="14">
        <f>data!T76</f>
        <v>0</v>
      </c>
      <c r="G92" s="14">
        <f>data!U76</f>
        <v>0</v>
      </c>
      <c r="H92" s="14">
        <f>data!V76</f>
        <v>0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0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BHC Fairfax Behavioral Health - Everett</v>
      </c>
      <c r="B100" s="77"/>
      <c r="C100" s="77"/>
      <c r="D100" s="77"/>
      <c r="E100" s="77"/>
      <c r="F100" s="77"/>
      <c r="G100" s="80"/>
      <c r="H100" s="79" t="str">
        <f>"FYE: "&amp;data!C82</f>
        <v>FYE: 12/31/2018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</v>
      </c>
      <c r="D106" s="26">
        <f>data!Y60</f>
        <v>0</v>
      </c>
      <c r="E106" s="26">
        <f>data!Z60</f>
        <v>0</v>
      </c>
      <c r="F106" s="26">
        <f>data!AA60</f>
        <v>0</v>
      </c>
      <c r="G106" s="26">
        <f>data!AB60</f>
        <v>0.83</v>
      </c>
      <c r="H106" s="26">
        <f>data!AC60</f>
        <v>0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0</v>
      </c>
      <c r="D107" s="14">
        <f>data!Y61</f>
        <v>0</v>
      </c>
      <c r="E107" s="14">
        <f>data!Z61</f>
        <v>0</v>
      </c>
      <c r="F107" s="14">
        <f>data!AA61</f>
        <v>0</v>
      </c>
      <c r="G107" s="14">
        <f>data!AB61</f>
        <v>118675</v>
      </c>
      <c r="H107" s="14">
        <f>data!AC61</f>
        <v>0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0</v>
      </c>
      <c r="D108" s="14">
        <f>data!Y62</f>
        <v>0</v>
      </c>
      <c r="E108" s="14">
        <f>data!Z62</f>
        <v>0</v>
      </c>
      <c r="F108" s="14">
        <f>data!AA62</f>
        <v>0</v>
      </c>
      <c r="G108" s="14">
        <f>data!AB62</f>
        <v>19636</v>
      </c>
      <c r="H108" s="14">
        <f>data!AC62</f>
        <v>0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0</v>
      </c>
      <c r="D110" s="14">
        <f>data!Y64</f>
        <v>0</v>
      </c>
      <c r="E110" s="14">
        <f>data!Z64</f>
        <v>0</v>
      </c>
      <c r="F110" s="14">
        <f>data!AA64</f>
        <v>0</v>
      </c>
      <c r="G110" s="14">
        <f>data!AB64</f>
        <v>121032</v>
      </c>
      <c r="H110" s="14">
        <f>data!AC64</f>
        <v>0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0</v>
      </c>
      <c r="D112" s="14">
        <f>data!Y66</f>
        <v>15770</v>
      </c>
      <c r="E112" s="14">
        <f>data!Z66</f>
        <v>0</v>
      </c>
      <c r="F112" s="14">
        <f>data!AA66</f>
        <v>0</v>
      </c>
      <c r="G112" s="14">
        <f>data!AB66</f>
        <v>11743</v>
      </c>
      <c r="H112" s="14">
        <f>data!AC66</f>
        <v>0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0</v>
      </c>
      <c r="D113" s="14">
        <f>data!Y67</f>
        <v>0</v>
      </c>
      <c r="E113" s="14">
        <f>data!Z67</f>
        <v>0</v>
      </c>
      <c r="F113" s="14">
        <f>data!AA67</f>
        <v>0</v>
      </c>
      <c r="G113" s="14">
        <f>data!AB67</f>
        <v>0</v>
      </c>
      <c r="H113" s="14">
        <f>data!AC67</f>
        <v>0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0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0</v>
      </c>
      <c r="E115" s="14">
        <f>data!Z69</f>
        <v>0</v>
      </c>
      <c r="F115" s="14">
        <f>data!AA69</f>
        <v>0</v>
      </c>
      <c r="G115" s="14">
        <f>data!AB69</f>
        <v>9798</v>
      </c>
      <c r="H115" s="14">
        <f>data!AC69</f>
        <v>0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0</v>
      </c>
      <c r="D117" s="14">
        <f>data!Y71</f>
        <v>15770</v>
      </c>
      <c r="E117" s="14">
        <f>data!Z71</f>
        <v>0</v>
      </c>
      <c r="F117" s="14">
        <f>data!AA71</f>
        <v>0</v>
      </c>
      <c r="G117" s="14">
        <f>data!AB71</f>
        <v>280884</v>
      </c>
      <c r="H117" s="14">
        <f>data!AC71</f>
        <v>0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0</v>
      </c>
      <c r="D119" s="48">
        <f>+data!M690</f>
        <v>2139</v>
      </c>
      <c r="E119" s="48">
        <f>+data!M691</f>
        <v>0</v>
      </c>
      <c r="F119" s="48">
        <f>+data!M692</f>
        <v>0</v>
      </c>
      <c r="G119" s="48">
        <f>+data!M693</f>
        <v>39855</v>
      </c>
      <c r="H119" s="48">
        <f>+data!M694</f>
        <v>0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0</v>
      </c>
      <c r="D120" s="14">
        <f>data!Y73</f>
        <v>0</v>
      </c>
      <c r="E120" s="14">
        <f>data!Z73</f>
        <v>0</v>
      </c>
      <c r="F120" s="14">
        <f>data!AA73</f>
        <v>0</v>
      </c>
      <c r="G120" s="14">
        <f>data!AB73</f>
        <v>0</v>
      </c>
      <c r="H120" s="14">
        <f>data!AC73</f>
        <v>0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0</v>
      </c>
      <c r="D121" s="14">
        <f>data!Y74</f>
        <v>0</v>
      </c>
      <c r="E121" s="14">
        <f>data!Z74</f>
        <v>0</v>
      </c>
      <c r="F121" s="14">
        <f>data!AA74</f>
        <v>0</v>
      </c>
      <c r="G121" s="14">
        <f>data!AB74</f>
        <v>0</v>
      </c>
      <c r="H121" s="14">
        <f>data!AC74</f>
        <v>0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0</v>
      </c>
      <c r="D122" s="14">
        <f>data!Y75</f>
        <v>0</v>
      </c>
      <c r="E122" s="14">
        <f>data!Z75</f>
        <v>0</v>
      </c>
      <c r="F122" s="14">
        <f>data!AA75</f>
        <v>0</v>
      </c>
      <c r="G122" s="14">
        <f>data!AB75</f>
        <v>0</v>
      </c>
      <c r="H122" s="14">
        <f>data!AC75</f>
        <v>0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0</v>
      </c>
      <c r="D124" s="14">
        <f>data!Y76</f>
        <v>0</v>
      </c>
      <c r="E124" s="14">
        <f>data!Z76</f>
        <v>0</v>
      </c>
      <c r="F124" s="14">
        <f>data!AA76</f>
        <v>0</v>
      </c>
      <c r="G124" s="14">
        <f>data!AB76</f>
        <v>0</v>
      </c>
      <c r="H124" s="14">
        <f>data!AC76</f>
        <v>0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0</v>
      </c>
      <c r="D126" s="14">
        <f>data!Y78</f>
        <v>0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BHC Fairfax Behavioral Health - Everett</v>
      </c>
      <c r="B132" s="77"/>
      <c r="C132" s="77"/>
      <c r="D132" s="77"/>
      <c r="E132" s="77"/>
      <c r="F132" s="77"/>
      <c r="G132" s="80"/>
      <c r="H132" s="79" t="str">
        <f>"FYE: "&amp;data!C82</f>
        <v>FYE: 12/31/2018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0</v>
      </c>
      <c r="F138" s="26">
        <f>data!AH60</f>
        <v>0</v>
      </c>
      <c r="G138" s="26">
        <f>data!AI60</f>
        <v>0</v>
      </c>
      <c r="H138" s="26">
        <f>data!AJ60</f>
        <v>0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0</v>
      </c>
      <c r="D139" s="14">
        <f>data!AF61</f>
        <v>0</v>
      </c>
      <c r="E139" s="14">
        <f>data!AG61</f>
        <v>0</v>
      </c>
      <c r="F139" s="14">
        <f>data!AH61</f>
        <v>0</v>
      </c>
      <c r="G139" s="14">
        <f>data!AI61</f>
        <v>0</v>
      </c>
      <c r="H139" s="14">
        <f>data!AJ61</f>
        <v>0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0</v>
      </c>
      <c r="D140" s="14">
        <f>data!AF62</f>
        <v>0</v>
      </c>
      <c r="E140" s="14">
        <f>data!AG62</f>
        <v>0</v>
      </c>
      <c r="F140" s="14">
        <f>data!AH62</f>
        <v>0</v>
      </c>
      <c r="G140" s="14">
        <f>data!AI62</f>
        <v>0</v>
      </c>
      <c r="H140" s="14">
        <f>data!AJ62</f>
        <v>0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0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0</v>
      </c>
      <c r="D142" s="14">
        <f>data!AF64</f>
        <v>0</v>
      </c>
      <c r="E142" s="14">
        <f>data!AG64</f>
        <v>0</v>
      </c>
      <c r="F142" s="14">
        <f>data!AH64</f>
        <v>0</v>
      </c>
      <c r="G142" s="14">
        <f>data!AI64</f>
        <v>0</v>
      </c>
      <c r="H142" s="14">
        <f>data!AJ64</f>
        <v>0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0</v>
      </c>
      <c r="D144" s="14">
        <f>data!AF66</f>
        <v>0</v>
      </c>
      <c r="E144" s="14">
        <f>data!AG66</f>
        <v>4394</v>
      </c>
      <c r="F144" s="14">
        <f>data!AH66</f>
        <v>0</v>
      </c>
      <c r="G144" s="14">
        <f>data!AI66</f>
        <v>0</v>
      </c>
      <c r="H144" s="14">
        <f>data!AJ66</f>
        <v>0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0</v>
      </c>
      <c r="D145" s="14">
        <f>data!AF67</f>
        <v>0</v>
      </c>
      <c r="E145" s="14">
        <f>data!AG67</f>
        <v>0</v>
      </c>
      <c r="F145" s="14">
        <f>data!AH67</f>
        <v>0</v>
      </c>
      <c r="G145" s="14">
        <f>data!AI67</f>
        <v>0</v>
      </c>
      <c r="H145" s="14">
        <f>data!AJ67</f>
        <v>0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0</v>
      </c>
      <c r="F147" s="14">
        <f>data!AH69</f>
        <v>0</v>
      </c>
      <c r="G147" s="14">
        <f>data!AI69</f>
        <v>0</v>
      </c>
      <c r="H147" s="14">
        <f>data!AJ69</f>
        <v>0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0</v>
      </c>
      <c r="D149" s="14">
        <f>data!AF71</f>
        <v>0</v>
      </c>
      <c r="E149" s="14">
        <f>data!AG71</f>
        <v>4394</v>
      </c>
      <c r="F149" s="14">
        <f>data!AH71</f>
        <v>0</v>
      </c>
      <c r="G149" s="14">
        <f>data!AI71</f>
        <v>0</v>
      </c>
      <c r="H149" s="14">
        <f>data!AJ71</f>
        <v>0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0</v>
      </c>
      <c r="D151" s="48">
        <f>+data!M697</f>
        <v>0</v>
      </c>
      <c r="E151" s="48">
        <f>+data!M698</f>
        <v>596</v>
      </c>
      <c r="F151" s="48">
        <f>+data!M699</f>
        <v>0</v>
      </c>
      <c r="G151" s="48">
        <f>+data!M700</f>
        <v>0</v>
      </c>
      <c r="H151" s="48">
        <f>+data!M701</f>
        <v>0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0</v>
      </c>
      <c r="D152" s="14">
        <f>data!AF73</f>
        <v>0</v>
      </c>
      <c r="E152" s="14">
        <f>data!AG73</f>
        <v>0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0</v>
      </c>
      <c r="D153" s="14">
        <f>data!AF74</f>
        <v>0</v>
      </c>
      <c r="E153" s="14">
        <f>data!AG74</f>
        <v>0</v>
      </c>
      <c r="F153" s="14">
        <f>data!AH74</f>
        <v>0</v>
      </c>
      <c r="G153" s="14">
        <f>data!AI74</f>
        <v>0</v>
      </c>
      <c r="H153" s="14">
        <f>data!AJ74</f>
        <v>0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0</v>
      </c>
      <c r="D154" s="14">
        <f>data!AF75</f>
        <v>0</v>
      </c>
      <c r="E154" s="14">
        <f>data!AG75</f>
        <v>0</v>
      </c>
      <c r="F154" s="14">
        <f>data!AH75</f>
        <v>0</v>
      </c>
      <c r="G154" s="14">
        <f>data!AI75</f>
        <v>0</v>
      </c>
      <c r="H154" s="14">
        <f>data!AJ75</f>
        <v>0</v>
      </c>
      <c r="I154" s="14">
        <f>data!AK75</f>
        <v>0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0</v>
      </c>
      <c r="D156" s="14">
        <f>data!AF76</f>
        <v>0</v>
      </c>
      <c r="E156" s="14">
        <f>data!AG76</f>
        <v>0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0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0</v>
      </c>
      <c r="F160" s="26">
        <f>data!AH80</f>
        <v>0</v>
      </c>
      <c r="G160" s="26">
        <f>data!AI80</f>
        <v>0</v>
      </c>
      <c r="H160" s="26">
        <f>data!AJ80</f>
        <v>0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BHC Fairfax Behavioral Health - Everett</v>
      </c>
      <c r="B164" s="77"/>
      <c r="C164" s="77"/>
      <c r="D164" s="77"/>
      <c r="E164" s="77"/>
      <c r="F164" s="77"/>
      <c r="G164" s="80"/>
      <c r="H164" s="79" t="str">
        <f>"FYE: "&amp;data!C82</f>
        <v>FYE: 12/31/2018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0.92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60083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9941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2164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277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0</v>
      </c>
      <c r="D181" s="14">
        <f>data!AM71</f>
        <v>72465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0</v>
      </c>
      <c r="D183" s="48">
        <f>+data!M704</f>
        <v>11772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BHC Fairfax Behavioral Health - Everett</v>
      </c>
      <c r="B196" s="77"/>
      <c r="C196" s="77"/>
      <c r="D196" s="77"/>
      <c r="E196" s="77"/>
      <c r="F196" s="77"/>
      <c r="G196" s="80"/>
      <c r="H196" s="79" t="str">
        <f>"FYE: "&amp;data!C82</f>
        <v>FYE: 12/31/2018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29937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2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333265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55142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0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11156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0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0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399563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0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0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BHC Fairfax Behavioral Health - Everett</v>
      </c>
      <c r="B228" s="77"/>
      <c r="C228" s="77"/>
      <c r="D228" s="77"/>
      <c r="E228" s="77"/>
      <c r="F228" s="77"/>
      <c r="G228" s="80"/>
      <c r="H228" s="79" t="str">
        <f>"FYE: "&amp;data!C82</f>
        <v>FYE: 12/31/2018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22000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0</v>
      </c>
      <c r="H234" s="26">
        <f>data!BE60</f>
        <v>0.56999999999999995</v>
      </c>
      <c r="I234" s="26">
        <f>data!BF60</f>
        <v>2.5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0</v>
      </c>
      <c r="H235" s="14">
        <f>data!BE61</f>
        <v>35948</v>
      </c>
      <c r="I235" s="14">
        <f>data!BF61</f>
        <v>0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0</v>
      </c>
      <c r="H236" s="14">
        <f>data!BE62</f>
        <v>5948</v>
      </c>
      <c r="I236" s="14">
        <f>data!BF62</f>
        <v>0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0</v>
      </c>
      <c r="F238" s="14">
        <f>data!BC64</f>
        <v>0</v>
      </c>
      <c r="G238" s="14">
        <f>data!BD64</f>
        <v>0</v>
      </c>
      <c r="H238" s="14">
        <f>data!BE64</f>
        <v>4540</v>
      </c>
      <c r="I238" s="14">
        <f>data!BF64</f>
        <v>1107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2542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14563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6623</v>
      </c>
      <c r="I240" s="14">
        <f>data!BF66</f>
        <v>129501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0</v>
      </c>
      <c r="I241" s="14">
        <f>data!BF67</f>
        <v>0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1315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27616</v>
      </c>
      <c r="G243" s="14">
        <f>data!BD69</f>
        <v>0</v>
      </c>
      <c r="H243" s="14">
        <f>data!BE69</f>
        <v>9514</v>
      </c>
      <c r="I243" s="14">
        <f>data!BF69</f>
        <v>0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14563</v>
      </c>
      <c r="E245" s="14">
        <f>data!BB71</f>
        <v>0</v>
      </c>
      <c r="F245" s="14">
        <f>data!BC71</f>
        <v>27616</v>
      </c>
      <c r="G245" s="14">
        <f>data!BD71</f>
        <v>0</v>
      </c>
      <c r="H245" s="14">
        <f>data!BE71</f>
        <v>66430</v>
      </c>
      <c r="I245" s="14">
        <f>data!BF71</f>
        <v>130608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0</v>
      </c>
      <c r="I252" s="85">
        <f>data!BF76</f>
        <v>0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BHC Fairfax Behavioral Health - Everett</v>
      </c>
      <c r="B260" s="77"/>
      <c r="C260" s="77"/>
      <c r="D260" s="77"/>
      <c r="E260" s="77"/>
      <c r="F260" s="77"/>
      <c r="G260" s="80"/>
      <c r="H260" s="79" t="str">
        <f>"FYE: "&amp;data!C82</f>
        <v>FYE: 12/31/2018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0.57999999999999996</v>
      </c>
      <c r="D266" s="26">
        <f>data!BH60</f>
        <v>0</v>
      </c>
      <c r="E266" s="26">
        <f>data!BI60</f>
        <v>6.74</v>
      </c>
      <c r="F266" s="26">
        <f>data!BJ60</f>
        <v>0.92</v>
      </c>
      <c r="G266" s="26">
        <f>data!BK60</f>
        <v>1.02</v>
      </c>
      <c r="H266" s="26">
        <f>data!BL60</f>
        <v>2.08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33905</v>
      </c>
      <c r="D267" s="14">
        <f>data!BH61</f>
        <v>0</v>
      </c>
      <c r="E267" s="14">
        <f>data!BI61</f>
        <v>356924</v>
      </c>
      <c r="F267" s="14">
        <f>data!BJ61</f>
        <v>80969</v>
      </c>
      <c r="G267" s="14">
        <f>data!BK61</f>
        <v>44755</v>
      </c>
      <c r="H267" s="14">
        <f>data!BL61</f>
        <v>118459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5610</v>
      </c>
      <c r="D268" s="14">
        <f>data!BH62</f>
        <v>0</v>
      </c>
      <c r="E268" s="14">
        <f>data!BI62</f>
        <v>59056</v>
      </c>
      <c r="F268" s="14">
        <f>data!BJ62</f>
        <v>13397</v>
      </c>
      <c r="G268" s="14">
        <f>data!BK62</f>
        <v>7405</v>
      </c>
      <c r="H268" s="14">
        <f>data!BL62</f>
        <v>19600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62237</v>
      </c>
      <c r="F270" s="14">
        <f>data!BJ64</f>
        <v>0</v>
      </c>
      <c r="G270" s="14">
        <f>data!BK64</f>
        <v>501</v>
      </c>
      <c r="H270" s="14">
        <f>data!BL64</f>
        <v>0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666</v>
      </c>
      <c r="D272" s="14">
        <f>data!BH66</f>
        <v>0</v>
      </c>
      <c r="E272" s="14">
        <f>data!BI66</f>
        <v>31869</v>
      </c>
      <c r="F272" s="14">
        <f>data!BJ66</f>
        <v>63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708</v>
      </c>
      <c r="D275" s="14">
        <f>data!BH69</f>
        <v>0</v>
      </c>
      <c r="E275" s="14">
        <f>data!BI69</f>
        <v>25436</v>
      </c>
      <c r="F275" s="14">
        <f>data!BJ69</f>
        <v>267</v>
      </c>
      <c r="G275" s="14">
        <f>data!BK69</f>
        <v>83</v>
      </c>
      <c r="H275" s="14">
        <f>data!BL69</f>
        <v>0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40889</v>
      </c>
      <c r="D277" s="14">
        <f>data!BH71</f>
        <v>0</v>
      </c>
      <c r="E277" s="14">
        <f>data!BI71</f>
        <v>535522</v>
      </c>
      <c r="F277" s="14">
        <f>data!BJ71</f>
        <v>94696</v>
      </c>
      <c r="G277" s="14">
        <f>data!BK71</f>
        <v>52744</v>
      </c>
      <c r="H277" s="14">
        <f>data!BL71</f>
        <v>138059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BHC Fairfax Behavioral Health - Everett</v>
      </c>
      <c r="B292" s="77"/>
      <c r="C292" s="77"/>
      <c r="D292" s="77"/>
      <c r="E292" s="77"/>
      <c r="F292" s="77"/>
      <c r="G292" s="80"/>
      <c r="H292" s="79" t="str">
        <f>"FYE: "&amp;data!C82</f>
        <v>FYE: 12/31/2018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1.02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0.75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166373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67087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27528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11100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202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14108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0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595454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35358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2814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839023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81001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0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BHC Fairfax Behavioral Health - Everett</v>
      </c>
      <c r="B324" s="77"/>
      <c r="C324" s="77"/>
      <c r="D324" s="77"/>
      <c r="E324" s="77"/>
      <c r="F324" s="77"/>
      <c r="G324" s="80"/>
      <c r="H324" s="79" t="str">
        <f>"FYE: "&amp;data!C82</f>
        <v>FYE: 12/31/2018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0.96</v>
      </c>
      <c r="E330" s="26">
        <f>data!BW60</f>
        <v>0</v>
      </c>
      <c r="F330" s="26">
        <f>data!BX60</f>
        <v>1.07</v>
      </c>
      <c r="G330" s="26">
        <f>data!BY60</f>
        <v>0.8</v>
      </c>
      <c r="H330" s="26">
        <f>data!BZ60</f>
        <v>0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41158</v>
      </c>
      <c r="E331" s="86">
        <f>data!BW61</f>
        <v>0</v>
      </c>
      <c r="F331" s="86">
        <f>data!BX61</f>
        <v>103508</v>
      </c>
      <c r="G331" s="86">
        <f>data!BY61</f>
        <v>77647</v>
      </c>
      <c r="H331" s="86">
        <f>data!BZ61</f>
        <v>0</v>
      </c>
      <c r="I331" s="86">
        <f>data!CA61</f>
        <v>186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6810</v>
      </c>
      <c r="E332" s="86">
        <f>data!BW62</f>
        <v>0</v>
      </c>
      <c r="F332" s="86">
        <f>data!BX62</f>
        <v>17126</v>
      </c>
      <c r="G332" s="86">
        <f>data!BY62</f>
        <v>12847</v>
      </c>
      <c r="H332" s="86">
        <f>data!BZ62</f>
        <v>0</v>
      </c>
      <c r="I332" s="86">
        <f>data!CA62</f>
        <v>31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1120862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2162</v>
      </c>
      <c r="E334" s="86">
        <f>data!BW64</f>
        <v>0</v>
      </c>
      <c r="F334" s="86">
        <f>data!BX64</f>
        <v>0</v>
      </c>
      <c r="G334" s="86">
        <f>data!BY64</f>
        <v>432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47995</v>
      </c>
      <c r="E336" s="86">
        <f>data!BW66</f>
        <v>34785</v>
      </c>
      <c r="F336" s="86">
        <f>data!BX66</f>
        <v>756</v>
      </c>
      <c r="G336" s="86">
        <f>data!BY66</f>
        <v>326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0</v>
      </c>
      <c r="F337" s="86">
        <f>data!BX67</f>
        <v>0</v>
      </c>
      <c r="G337" s="86">
        <f>data!BY67</f>
        <v>0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1614</v>
      </c>
      <c r="F339" s="86">
        <f>data!BX69</f>
        <v>0</v>
      </c>
      <c r="G339" s="86">
        <f>data!BY69</f>
        <v>4432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98125</v>
      </c>
      <c r="E341" s="14">
        <f>data!BW71</f>
        <v>1157261</v>
      </c>
      <c r="F341" s="14">
        <f>data!BX71</f>
        <v>121390</v>
      </c>
      <c r="G341" s="14">
        <f>data!BY71</f>
        <v>95684</v>
      </c>
      <c r="H341" s="14">
        <f>data!BZ71</f>
        <v>0</v>
      </c>
      <c r="I341" s="14">
        <f>data!CA71</f>
        <v>217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0</v>
      </c>
      <c r="E348" s="85">
        <f>data!BW76</f>
        <v>0</v>
      </c>
      <c r="F348" s="85">
        <f>data!BX76</f>
        <v>0</v>
      </c>
      <c r="G348" s="85">
        <f>data!BY76</f>
        <v>0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BHC Fairfax Behavioral Health - Everett</v>
      </c>
      <c r="B356" s="77"/>
      <c r="C356" s="77"/>
      <c r="D356" s="77"/>
      <c r="E356" s="77"/>
      <c r="F356" s="77"/>
      <c r="G356" s="80"/>
      <c r="H356" s="79" t="str">
        <f>"FYE: "&amp;data!C82</f>
        <v>FYE: 12/31/2018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0.48</v>
      </c>
      <c r="E362" s="217"/>
      <c r="F362" s="211"/>
      <c r="G362" s="211"/>
      <c r="H362" s="211"/>
      <c r="I362" s="87">
        <f>data!CE60</f>
        <v>49.89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49181</v>
      </c>
      <c r="E363" s="218"/>
      <c r="F363" s="219"/>
      <c r="G363" s="219"/>
      <c r="H363" s="219"/>
      <c r="I363" s="86">
        <f>data!CE61</f>
        <v>3747921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8137</v>
      </c>
      <c r="E364" s="218"/>
      <c r="F364" s="219"/>
      <c r="G364" s="219"/>
      <c r="H364" s="219"/>
      <c r="I364" s="86">
        <f>data!CE62</f>
        <v>620125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1120862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317</v>
      </c>
      <c r="E366" s="218"/>
      <c r="F366" s="219"/>
      <c r="G366" s="219"/>
      <c r="H366" s="219"/>
      <c r="I366" s="86">
        <f>data!CE64</f>
        <v>194740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2542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8"/>
      <c r="F368" s="219"/>
      <c r="G368" s="219"/>
      <c r="H368" s="219"/>
      <c r="I368" s="86">
        <f>data!CE66</f>
        <v>377260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513185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597062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1349405</v>
      </c>
      <c r="F371" s="219"/>
      <c r="G371" s="219"/>
      <c r="H371" s="219"/>
      <c r="I371" s="86">
        <f>data!CE69</f>
        <v>1468101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0</v>
      </c>
      <c r="F372" s="220"/>
      <c r="G372" s="220"/>
      <c r="H372" s="220"/>
      <c r="I372" s="14">
        <f>-data!CE70</f>
        <v>0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57635</v>
      </c>
      <c r="E373" s="86">
        <f>data!CD71</f>
        <v>1349405</v>
      </c>
      <c r="F373" s="219"/>
      <c r="G373" s="219"/>
      <c r="H373" s="219"/>
      <c r="I373" s="14">
        <f>data!CE71</f>
        <v>8641798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30278289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0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30278289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22000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29937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5200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35166.545454545456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26.65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BHC Fairfax Everett Year End Report</dc:title>
  <dc:subject>2018 BHC Fairfax Everett Year End Report</dc:subject>
  <dc:creator>Washington State Dept of Health - HSQA - Community Health Systems</dc:creator>
  <cp:keywords>hospital financial reports</cp:keywords>
  <cp:lastModifiedBy>Huyck, Randall  (DOH)</cp:lastModifiedBy>
  <cp:lastPrinted>2002-06-14T19:29:50Z</cp:lastPrinted>
  <dcterms:created xsi:type="dcterms:W3CDTF">1999-06-02T22:01:56Z</dcterms:created>
  <dcterms:modified xsi:type="dcterms:W3CDTF">2019-05-01T16:05:36Z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