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1548" windowWidth="15360" windowHeight="878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389" i="1" l="1"/>
  <c r="C183" i="1" l="1"/>
  <c r="C171" i="1"/>
  <c r="D139" i="1"/>
  <c r="C141" i="1"/>
  <c r="B141" i="1"/>
  <c r="D141" i="1" s="1"/>
  <c r="AY59" i="1" l="1"/>
  <c r="H78" i="1" l="1"/>
  <c r="H77" i="1"/>
  <c r="C615" i="10" l="1"/>
  <c r="E550" i="10"/>
  <c r="F546" i="10"/>
  <c r="E546" i="10"/>
  <c r="E545" i="10"/>
  <c r="H545" i="10"/>
  <c r="F544" i="10"/>
  <c r="H540" i="10"/>
  <c r="E540" i="10"/>
  <c r="F540" i="10"/>
  <c r="E539" i="10"/>
  <c r="H538" i="10"/>
  <c r="F538" i="10"/>
  <c r="E538" i="10"/>
  <c r="H537" i="10"/>
  <c r="E537" i="10"/>
  <c r="F537" i="10"/>
  <c r="F536" i="10"/>
  <c r="E536" i="10"/>
  <c r="H536" i="10"/>
  <c r="H535" i="10"/>
  <c r="F535" i="10"/>
  <c r="E535" i="10"/>
  <c r="H534" i="10"/>
  <c r="E534" i="10"/>
  <c r="F534" i="10"/>
  <c r="F533" i="10"/>
  <c r="E533" i="10"/>
  <c r="H533" i="10"/>
  <c r="E532" i="10"/>
  <c r="F532" i="10"/>
  <c r="E531" i="10"/>
  <c r="H530" i="10"/>
  <c r="F530" i="10"/>
  <c r="E530" i="10"/>
  <c r="H529" i="10"/>
  <c r="E529" i="10"/>
  <c r="F529" i="10"/>
  <c r="F528" i="10"/>
  <c r="E528" i="10"/>
  <c r="H528" i="10"/>
  <c r="H527" i="10"/>
  <c r="F527" i="10"/>
  <c r="E527" i="10"/>
  <c r="H526" i="10"/>
  <c r="E526" i="10"/>
  <c r="F526" i="10"/>
  <c r="F525" i="10"/>
  <c r="E525" i="10"/>
  <c r="H525" i="10"/>
  <c r="H524" i="10"/>
  <c r="E524" i="10"/>
  <c r="F524" i="10"/>
  <c r="E523" i="10"/>
  <c r="H522" i="10"/>
  <c r="F522" i="10"/>
  <c r="E522" i="10"/>
  <c r="F521" i="10"/>
  <c r="H520" i="10"/>
  <c r="E520" i="10"/>
  <c r="F520" i="10"/>
  <c r="E519" i="10"/>
  <c r="E518" i="10"/>
  <c r="F518" i="10"/>
  <c r="E517" i="10"/>
  <c r="F517" i="10"/>
  <c r="H516" i="10"/>
  <c r="F516" i="10"/>
  <c r="E516" i="10"/>
  <c r="E515" i="10"/>
  <c r="E514" i="10"/>
  <c r="F513" i="10"/>
  <c r="H513" i="10"/>
  <c r="H512" i="10"/>
  <c r="F512" i="10"/>
  <c r="F511" i="10"/>
  <c r="E511" i="10"/>
  <c r="H511" i="10"/>
  <c r="E510" i="10"/>
  <c r="H510" i="10"/>
  <c r="H509" i="10"/>
  <c r="F509" i="10"/>
  <c r="E509" i="10"/>
  <c r="H508" i="10"/>
  <c r="E508" i="10"/>
  <c r="F508" i="10"/>
  <c r="F507" i="10"/>
  <c r="E507" i="10"/>
  <c r="H507" i="10"/>
  <c r="H506" i="10"/>
  <c r="F506" i="10"/>
  <c r="E506" i="10"/>
  <c r="H505" i="10"/>
  <c r="E505" i="10"/>
  <c r="F505" i="10"/>
  <c r="H504" i="10"/>
  <c r="F504" i="10"/>
  <c r="E504" i="10"/>
  <c r="F503" i="10"/>
  <c r="E503" i="10"/>
  <c r="H503" i="10"/>
  <c r="E502" i="10"/>
  <c r="H502" i="10"/>
  <c r="E501" i="10"/>
  <c r="F501" i="10"/>
  <c r="H500" i="10"/>
  <c r="E500" i="10"/>
  <c r="F500" i="10"/>
  <c r="F499" i="10"/>
  <c r="E499" i="10"/>
  <c r="H499" i="10"/>
  <c r="H498" i="10"/>
  <c r="F498" i="10"/>
  <c r="E498" i="10"/>
  <c r="E497" i="10"/>
  <c r="H496" i="10"/>
  <c r="F496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C438" i="10"/>
  <c r="B437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89" i="10"/>
  <c r="B439" i="10" s="1"/>
  <c r="C387" i="10"/>
  <c r="D372" i="10"/>
  <c r="D367" i="10"/>
  <c r="C448" i="10" s="1"/>
  <c r="D361" i="10"/>
  <c r="D329" i="10"/>
  <c r="D328" i="10"/>
  <c r="D319" i="10"/>
  <c r="D314" i="10"/>
  <c r="D290" i="10"/>
  <c r="D283" i="10"/>
  <c r="D275" i="10"/>
  <c r="B476" i="10" s="1"/>
  <c r="D265" i="10"/>
  <c r="D260" i="10"/>
  <c r="D240" i="10"/>
  <c r="B447" i="10" s="1"/>
  <c r="D236" i="10"/>
  <c r="B446" i="10" s="1"/>
  <c r="C227" i="10"/>
  <c r="D229" i="10" s="1"/>
  <c r="B445" i="10" s="1"/>
  <c r="D221" i="10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D190" i="10"/>
  <c r="D437" i="10" s="1"/>
  <c r="C183" i="10"/>
  <c r="D186" i="10" s="1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L612" i="10" s="1"/>
  <c r="CF79" i="10"/>
  <c r="H79" i="10"/>
  <c r="CE79" i="10" s="1"/>
  <c r="J612" i="10" s="1"/>
  <c r="H78" i="10"/>
  <c r="CE78" i="10" s="1"/>
  <c r="I612" i="10" s="1"/>
  <c r="H77" i="10"/>
  <c r="CE77" i="10" s="1"/>
  <c r="G612" i="10" s="1"/>
  <c r="CE76" i="10"/>
  <c r="D612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4" i="10"/>
  <c r="C464" i="10" s="1"/>
  <c r="CE73" i="10"/>
  <c r="C463" i="10" s="1"/>
  <c r="CD71" i="10"/>
  <c r="C575" i="10" s="1"/>
  <c r="CE70" i="10"/>
  <c r="C458" i="10" s="1"/>
  <c r="CE69" i="10"/>
  <c r="C440" i="10" s="1"/>
  <c r="CE68" i="10"/>
  <c r="C434" i="10" s="1"/>
  <c r="CE66" i="10"/>
  <c r="C432" i="10" s="1"/>
  <c r="CE65" i="10"/>
  <c r="C431" i="10" s="1"/>
  <c r="CE64" i="10"/>
  <c r="CE63" i="10"/>
  <c r="C429" i="10" s="1"/>
  <c r="CE61" i="10"/>
  <c r="BD48" i="10" s="1"/>
  <c r="BD62" i="10" s="1"/>
  <c r="CE60" i="10"/>
  <c r="H612" i="10" s="1"/>
  <c r="AY59" i="10"/>
  <c r="B53" i="10"/>
  <c r="CE51" i="10"/>
  <c r="B49" i="10"/>
  <c r="CE47" i="10"/>
  <c r="D368" i="10" l="1"/>
  <c r="D373" i="10" s="1"/>
  <c r="AH48" i="10"/>
  <c r="AH62" i="10" s="1"/>
  <c r="C473" i="10"/>
  <c r="BT48" i="10"/>
  <c r="BT62" i="10" s="1"/>
  <c r="H48" i="10"/>
  <c r="H62" i="10" s="1"/>
  <c r="BU48" i="10"/>
  <c r="BU62" i="10" s="1"/>
  <c r="Q48" i="10"/>
  <c r="Q62" i="10" s="1"/>
  <c r="R48" i="10"/>
  <c r="R62" i="10" s="1"/>
  <c r="I48" i="10"/>
  <c r="I62" i="10" s="1"/>
  <c r="Z48" i="10"/>
  <c r="Z62" i="10" s="1"/>
  <c r="AP48" i="10"/>
  <c r="AP62" i="10" s="1"/>
  <c r="BL48" i="10"/>
  <c r="BL62" i="10" s="1"/>
  <c r="CC48" i="10"/>
  <c r="CC62" i="10" s="1"/>
  <c r="D330" i="10"/>
  <c r="D339" i="10" s="1"/>
  <c r="C482" i="10" s="1"/>
  <c r="BE48" i="10"/>
  <c r="BE62" i="10" s="1"/>
  <c r="X48" i="10"/>
  <c r="X62" i="10" s="1"/>
  <c r="AO48" i="10"/>
  <c r="AO62" i="10" s="1"/>
  <c r="J48" i="10"/>
  <c r="J62" i="10" s="1"/>
  <c r="AW48" i="10"/>
  <c r="AW62" i="10" s="1"/>
  <c r="BM48" i="10"/>
  <c r="BM62" i="10" s="1"/>
  <c r="AN48" i="10"/>
  <c r="AN62" i="10" s="1"/>
  <c r="BV48" i="10"/>
  <c r="BV62" i="10" s="1"/>
  <c r="BF48" i="10"/>
  <c r="BF62" i="10" s="1"/>
  <c r="CB48" i="10"/>
  <c r="CB62" i="10" s="1"/>
  <c r="AF48" i="10"/>
  <c r="AF62" i="10" s="1"/>
  <c r="P48" i="10"/>
  <c r="P62" i="10" s="1"/>
  <c r="AG48" i="10"/>
  <c r="AG62" i="10" s="1"/>
  <c r="AX48" i="10"/>
  <c r="AX62" i="10" s="1"/>
  <c r="CF76" i="10"/>
  <c r="AG52" i="10" s="1"/>
  <c r="AG67" i="10" s="1"/>
  <c r="E217" i="10"/>
  <c r="C478" i="10" s="1"/>
  <c r="C427" i="10"/>
  <c r="CA48" i="10"/>
  <c r="CA62" i="10" s="1"/>
  <c r="BS48" i="10"/>
  <c r="BS62" i="10" s="1"/>
  <c r="BK48" i="10"/>
  <c r="BK62" i="10" s="1"/>
  <c r="BC48" i="10"/>
  <c r="BC62" i="10" s="1"/>
  <c r="AU48" i="10"/>
  <c r="AU62" i="10" s="1"/>
  <c r="AM48" i="10"/>
  <c r="AM62" i="10" s="1"/>
  <c r="AE48" i="10"/>
  <c r="AE62" i="10" s="1"/>
  <c r="W48" i="10"/>
  <c r="W62" i="10" s="1"/>
  <c r="O48" i="10"/>
  <c r="O62" i="10" s="1"/>
  <c r="G48" i="10"/>
  <c r="G62" i="10" s="1"/>
  <c r="BJ48" i="10"/>
  <c r="BJ62" i="10" s="1"/>
  <c r="AT48" i="10"/>
  <c r="AT62" i="10" s="1"/>
  <c r="AL48" i="10"/>
  <c r="AL62" i="10" s="1"/>
  <c r="V48" i="10"/>
  <c r="V62" i="10" s="1"/>
  <c r="F48" i="10"/>
  <c r="F62" i="10" s="1"/>
  <c r="BI48" i="10"/>
  <c r="BI62" i="10" s="1"/>
  <c r="AK48" i="10"/>
  <c r="AK62" i="10" s="1"/>
  <c r="AC48" i="10"/>
  <c r="AC62" i="10" s="1"/>
  <c r="E48" i="10"/>
  <c r="E62" i="10" s="1"/>
  <c r="BG48" i="10"/>
  <c r="BG62" i="10" s="1"/>
  <c r="AI48" i="10"/>
  <c r="AI62" i="10" s="1"/>
  <c r="C48" i="10"/>
  <c r="BZ48" i="10"/>
  <c r="BZ62" i="10" s="1"/>
  <c r="BR48" i="10"/>
  <c r="BR62" i="10" s="1"/>
  <c r="BB48" i="10"/>
  <c r="BB62" i="10" s="1"/>
  <c r="AD48" i="10"/>
  <c r="AD62" i="10" s="1"/>
  <c r="N48" i="10"/>
  <c r="N62" i="10" s="1"/>
  <c r="BA48" i="10"/>
  <c r="BA62" i="10" s="1"/>
  <c r="M48" i="10"/>
  <c r="M62" i="10" s="1"/>
  <c r="S48" i="10"/>
  <c r="S62" i="10" s="1"/>
  <c r="BY48" i="10"/>
  <c r="BY62" i="10" s="1"/>
  <c r="BQ48" i="10"/>
  <c r="BQ62" i="10" s="1"/>
  <c r="AS48" i="10"/>
  <c r="AS62" i="10" s="1"/>
  <c r="U48" i="10"/>
  <c r="U62" i="10" s="1"/>
  <c r="BW48" i="10"/>
  <c r="BW62" i="10" s="1"/>
  <c r="AY48" i="10"/>
  <c r="AY62" i="10" s="1"/>
  <c r="AA48" i="10"/>
  <c r="AA62" i="10" s="1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B48" i="10"/>
  <c r="AB62" i="10" s="1"/>
  <c r="T48" i="10"/>
  <c r="T62" i="10" s="1"/>
  <c r="L48" i="10"/>
  <c r="L62" i="10" s="1"/>
  <c r="D48" i="10"/>
  <c r="D62" i="10" s="1"/>
  <c r="BO48" i="10"/>
  <c r="BO62" i="10" s="1"/>
  <c r="AQ48" i="10"/>
  <c r="AQ62" i="10" s="1"/>
  <c r="K48" i="10"/>
  <c r="K62" i="10" s="1"/>
  <c r="F612" i="10"/>
  <c r="C430" i="10"/>
  <c r="F550" i="10"/>
  <c r="F539" i="10"/>
  <c r="H539" i="10"/>
  <c r="Y48" i="10"/>
  <c r="Y62" i="10" s="1"/>
  <c r="AV48" i="10"/>
  <c r="AV62" i="10" s="1"/>
  <c r="BN48" i="10"/>
  <c r="BN62" i="10" s="1"/>
  <c r="H519" i="10"/>
  <c r="F519" i="10"/>
  <c r="F523" i="10"/>
  <c r="H523" i="10"/>
  <c r="CE75" i="10"/>
  <c r="BW52" i="10"/>
  <c r="BW67" i="10" s="1"/>
  <c r="B436" i="10"/>
  <c r="B438" i="10"/>
  <c r="B440" i="10" s="1"/>
  <c r="D390" i="10"/>
  <c r="B441" i="10" s="1"/>
  <c r="E544" i="10"/>
  <c r="CF77" i="10"/>
  <c r="H497" i="10"/>
  <c r="F497" i="10"/>
  <c r="D463" i="10"/>
  <c r="D277" i="10"/>
  <c r="D292" i="10" s="1"/>
  <c r="D341" i="10" s="1"/>
  <c r="C481" i="10" s="1"/>
  <c r="F531" i="10"/>
  <c r="H531" i="10"/>
  <c r="D464" i="10"/>
  <c r="C468" i="10"/>
  <c r="E204" i="10"/>
  <c r="C476" i="10" s="1"/>
  <c r="D242" i="10"/>
  <c r="B448" i="10" s="1"/>
  <c r="B444" i="10"/>
  <c r="F515" i="10"/>
  <c r="F502" i="10"/>
  <c r="F510" i="10"/>
  <c r="H517" i="10"/>
  <c r="F545" i="10"/>
  <c r="B465" i="10"/>
  <c r="D438" i="10"/>
  <c r="F514" i="10"/>
  <c r="F493" i="1"/>
  <c r="D493" i="1"/>
  <c r="B493" i="1"/>
  <c r="E52" i="10" l="1"/>
  <c r="E67" i="10" s="1"/>
  <c r="E71" i="10" s="1"/>
  <c r="BA52" i="10"/>
  <c r="BA67" i="10" s="1"/>
  <c r="BA71" i="10" s="1"/>
  <c r="AJ52" i="10"/>
  <c r="AJ67" i="10" s="1"/>
  <c r="AJ71" i="10" s="1"/>
  <c r="BN52" i="10"/>
  <c r="BN67" i="10" s="1"/>
  <c r="BN71" i="10" s="1"/>
  <c r="C619" i="10" s="1"/>
  <c r="R52" i="10"/>
  <c r="R67" i="10" s="1"/>
  <c r="R71" i="10" s="1"/>
  <c r="C683" i="10" s="1"/>
  <c r="AA52" i="10"/>
  <c r="AA67" i="10" s="1"/>
  <c r="AA71" i="10" s="1"/>
  <c r="BF52" i="10"/>
  <c r="BF67" i="10" s="1"/>
  <c r="BF71" i="10" s="1"/>
  <c r="C551" i="10" s="1"/>
  <c r="AK52" i="10"/>
  <c r="AK67" i="10" s="1"/>
  <c r="AK71" i="10" s="1"/>
  <c r="AB52" i="10"/>
  <c r="AB67" i="10" s="1"/>
  <c r="AB71" i="10" s="1"/>
  <c r="BX52" i="10"/>
  <c r="BX67" i="10" s="1"/>
  <c r="BX71" i="10" s="1"/>
  <c r="D52" i="10"/>
  <c r="D67" i="10" s="1"/>
  <c r="D71" i="10" s="1"/>
  <c r="BG52" i="10"/>
  <c r="BG67" i="10" s="1"/>
  <c r="BG71" i="10" s="1"/>
  <c r="K52" i="10"/>
  <c r="K67" i="10" s="1"/>
  <c r="K71" i="10" s="1"/>
  <c r="AX52" i="10"/>
  <c r="AX67" i="10" s="1"/>
  <c r="AX71" i="10" s="1"/>
  <c r="C616" i="10" s="1"/>
  <c r="AW52" i="10"/>
  <c r="AW67" i="10" s="1"/>
  <c r="AW71" i="10" s="1"/>
  <c r="AZ52" i="10"/>
  <c r="AZ67" i="10" s="1"/>
  <c r="AZ71" i="10" s="1"/>
  <c r="BO52" i="10"/>
  <c r="BO67" i="10" s="1"/>
  <c r="BO71" i="10" s="1"/>
  <c r="S52" i="10"/>
  <c r="S67" i="10" s="1"/>
  <c r="S71" i="10" s="1"/>
  <c r="J52" i="10"/>
  <c r="J67" i="10" s="1"/>
  <c r="J71" i="10" s="1"/>
  <c r="C503" i="10" s="1"/>
  <c r="G503" i="10" s="1"/>
  <c r="BK52" i="10"/>
  <c r="BK67" i="10" s="1"/>
  <c r="BK71" i="10" s="1"/>
  <c r="C556" i="10" s="1"/>
  <c r="AY52" i="10"/>
  <c r="AY67" i="10" s="1"/>
  <c r="AY71" i="10" s="1"/>
  <c r="AP52" i="10"/>
  <c r="AP67" i="10" s="1"/>
  <c r="AP71" i="10" s="1"/>
  <c r="C535" i="10" s="1"/>
  <c r="G535" i="10" s="1"/>
  <c r="T52" i="10"/>
  <c r="T67" i="10" s="1"/>
  <c r="T71" i="10" s="1"/>
  <c r="BQ52" i="10"/>
  <c r="BQ67" i="10" s="1"/>
  <c r="BQ71" i="10" s="1"/>
  <c r="U52" i="10"/>
  <c r="U67" i="10" s="1"/>
  <c r="U71" i="10" s="1"/>
  <c r="BH52" i="10"/>
  <c r="BH67" i="10" s="1"/>
  <c r="BH71" i="10" s="1"/>
  <c r="AQ52" i="10"/>
  <c r="AQ67" i="10" s="1"/>
  <c r="AQ71" i="10" s="1"/>
  <c r="AH52" i="10"/>
  <c r="AH67" i="10" s="1"/>
  <c r="AH71" i="10" s="1"/>
  <c r="C699" i="10" s="1"/>
  <c r="AS52" i="10"/>
  <c r="AS67" i="10" s="1"/>
  <c r="AS71" i="10" s="1"/>
  <c r="AC52" i="10"/>
  <c r="AC67" i="10" s="1"/>
  <c r="AC71" i="10" s="1"/>
  <c r="L52" i="10"/>
  <c r="L67" i="10" s="1"/>
  <c r="L71" i="10" s="1"/>
  <c r="BP52" i="10"/>
  <c r="BP67" i="10" s="1"/>
  <c r="BP71" i="10" s="1"/>
  <c r="C561" i="10" s="1"/>
  <c r="C52" i="10"/>
  <c r="C67" i="10" s="1"/>
  <c r="BI52" i="10"/>
  <c r="BI67" i="10" s="1"/>
  <c r="BI71" i="10" s="1"/>
  <c r="M52" i="10"/>
  <c r="M67" i="10" s="1"/>
  <c r="M71" i="10" s="1"/>
  <c r="AR52" i="10"/>
  <c r="AR67" i="10" s="1"/>
  <c r="AR71" i="10" s="1"/>
  <c r="AI52" i="10"/>
  <c r="AI67" i="10" s="1"/>
  <c r="AI71" i="10" s="1"/>
  <c r="BV52" i="10"/>
  <c r="BV67" i="10" s="1"/>
  <c r="BV71" i="10" s="1"/>
  <c r="C642" i="10" s="1"/>
  <c r="Z52" i="10"/>
  <c r="Z67" i="10" s="1"/>
  <c r="Z71" i="10" s="1"/>
  <c r="C691" i="10" s="1"/>
  <c r="W52" i="10"/>
  <c r="W67" i="10" s="1"/>
  <c r="W71" i="10" s="1"/>
  <c r="C688" i="10" s="1"/>
  <c r="AM52" i="10"/>
  <c r="AM67" i="10" s="1"/>
  <c r="AM71" i="10" s="1"/>
  <c r="BS52" i="10"/>
  <c r="BS67" i="10" s="1"/>
  <c r="BS71" i="10" s="1"/>
  <c r="Y52" i="10"/>
  <c r="Y67" i="10" s="1"/>
  <c r="Y71" i="10" s="1"/>
  <c r="BE52" i="10"/>
  <c r="BE67" i="10" s="1"/>
  <c r="BE71" i="10" s="1"/>
  <c r="AU52" i="10"/>
  <c r="AU67" i="10" s="1"/>
  <c r="AU71" i="10" s="1"/>
  <c r="BU52" i="10"/>
  <c r="BU67" i="10" s="1"/>
  <c r="BU71" i="10" s="1"/>
  <c r="C641" i="10" s="1"/>
  <c r="AG71" i="10"/>
  <c r="BY52" i="10"/>
  <c r="BY67" i="10" s="1"/>
  <c r="BY71" i="10" s="1"/>
  <c r="P52" i="10"/>
  <c r="P67" i="10" s="1"/>
  <c r="P71" i="10" s="1"/>
  <c r="C509" i="10" s="1"/>
  <c r="G509" i="10" s="1"/>
  <c r="BZ52" i="10"/>
  <c r="BZ67" i="10" s="1"/>
  <c r="BZ71" i="10" s="1"/>
  <c r="AN52" i="10"/>
  <c r="AN67" i="10" s="1"/>
  <c r="AN71" i="10" s="1"/>
  <c r="C705" i="10" s="1"/>
  <c r="BT52" i="10"/>
  <c r="BT67" i="10" s="1"/>
  <c r="BT71" i="10" s="1"/>
  <c r="AV52" i="10"/>
  <c r="AV67" i="10" s="1"/>
  <c r="AV71" i="10" s="1"/>
  <c r="AL52" i="10"/>
  <c r="AL67" i="10" s="1"/>
  <c r="AL71" i="10" s="1"/>
  <c r="N52" i="10"/>
  <c r="N67" i="10" s="1"/>
  <c r="N71" i="10" s="1"/>
  <c r="AT52" i="10"/>
  <c r="AT67" i="10" s="1"/>
  <c r="AT71" i="10" s="1"/>
  <c r="V52" i="10"/>
  <c r="V67" i="10" s="1"/>
  <c r="V71" i="10" s="1"/>
  <c r="H52" i="10"/>
  <c r="CA52" i="10"/>
  <c r="CA67" i="10" s="1"/>
  <c r="CA71" i="10" s="1"/>
  <c r="AE52" i="10"/>
  <c r="AE67" i="10" s="1"/>
  <c r="AE71" i="10" s="1"/>
  <c r="C696" i="10" s="1"/>
  <c r="BJ52" i="10"/>
  <c r="BJ67" i="10" s="1"/>
  <c r="BJ71" i="10" s="1"/>
  <c r="X52" i="10"/>
  <c r="X67" i="10" s="1"/>
  <c r="X71" i="10" s="1"/>
  <c r="CB52" i="10"/>
  <c r="CB67" i="10" s="1"/>
  <c r="CB71" i="10" s="1"/>
  <c r="BR52" i="10"/>
  <c r="BR67" i="10" s="1"/>
  <c r="BR71" i="10" s="1"/>
  <c r="BD52" i="10"/>
  <c r="BD67" i="10" s="1"/>
  <c r="BD71" i="10" s="1"/>
  <c r="AF52" i="10"/>
  <c r="AF67" i="10" s="1"/>
  <c r="AF71" i="10" s="1"/>
  <c r="BM52" i="10"/>
  <c r="BM67" i="10" s="1"/>
  <c r="BM71" i="10" s="1"/>
  <c r="BC52" i="10"/>
  <c r="BC67" i="10" s="1"/>
  <c r="BC71" i="10" s="1"/>
  <c r="AO52" i="10"/>
  <c r="AO67" i="10" s="1"/>
  <c r="AO71" i="10" s="1"/>
  <c r="Q52" i="10"/>
  <c r="Q67" i="10" s="1"/>
  <c r="Q71" i="10" s="1"/>
  <c r="G52" i="10"/>
  <c r="G67" i="10" s="1"/>
  <c r="G71" i="10" s="1"/>
  <c r="BL52" i="10"/>
  <c r="BL67" i="10" s="1"/>
  <c r="BL71" i="10" s="1"/>
  <c r="BB52" i="10"/>
  <c r="BB67" i="10" s="1"/>
  <c r="BB71" i="10" s="1"/>
  <c r="C547" i="10" s="1"/>
  <c r="AD52" i="10"/>
  <c r="AD67" i="10" s="1"/>
  <c r="AD71" i="10" s="1"/>
  <c r="F52" i="10"/>
  <c r="F67" i="10" s="1"/>
  <c r="F71" i="10" s="1"/>
  <c r="C499" i="10" s="1"/>
  <c r="G499" i="10" s="1"/>
  <c r="O52" i="10"/>
  <c r="O67" i="10" s="1"/>
  <c r="O71" i="10" s="1"/>
  <c r="CC52" i="10"/>
  <c r="CC67" i="10" s="1"/>
  <c r="CC71" i="10" s="1"/>
  <c r="I52" i="10"/>
  <c r="I67" i="10" s="1"/>
  <c r="I71" i="10" s="1"/>
  <c r="CE48" i="10"/>
  <c r="C62" i="10"/>
  <c r="K612" i="10"/>
  <c r="C465" i="10"/>
  <c r="D391" i="10"/>
  <c r="D393" i="10" s="1"/>
  <c r="D396" i="10" s="1"/>
  <c r="BW71" i="10"/>
  <c r="C681" i="10"/>
  <c r="D465" i="10"/>
  <c r="B575" i="1"/>
  <c r="A493" i="1"/>
  <c r="C115" i="8"/>
  <c r="C444" i="1"/>
  <c r="D367" i="1"/>
  <c r="C119" i="8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D75" i="1"/>
  <c r="AR75" i="1"/>
  <c r="I186" i="9" s="1"/>
  <c r="AS75" i="1"/>
  <c r="AT75" i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O75" i="1"/>
  <c r="H58" i="9" s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32" i="6" s="1"/>
  <c r="E196" i="1"/>
  <c r="C469" i="1" s="1"/>
  <c r="E197" i="1"/>
  <c r="C470" i="1" s="1"/>
  <c r="E198" i="1"/>
  <c r="E199" i="1"/>
  <c r="C472" i="1" s="1"/>
  <c r="E200" i="1"/>
  <c r="E201" i="1"/>
  <c r="F13" i="6" s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F28" i="4" s="1"/>
  <c r="E153" i="1"/>
  <c r="E28" i="4" s="1"/>
  <c r="E152" i="1"/>
  <c r="D28" i="4" s="1"/>
  <c r="E151" i="1"/>
  <c r="C28" i="4" s="1"/>
  <c r="E150" i="1"/>
  <c r="E148" i="1"/>
  <c r="F19" i="4" s="1"/>
  <c r="E147" i="1"/>
  <c r="E19" i="4" s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C415" i="1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6" i="9"/>
  <c r="CE64" i="1"/>
  <c r="D368" i="9"/>
  <c r="C276" i="9"/>
  <c r="CE70" i="1"/>
  <c r="CE76" i="1"/>
  <c r="CE77" i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D71" i="1"/>
  <c r="E373" i="9" s="1"/>
  <c r="C615" i="1"/>
  <c r="E372" i="9"/>
  <c r="C440" i="1" l="1"/>
  <c r="C458" i="1"/>
  <c r="S48" i="1"/>
  <c r="S62" i="1" s="1"/>
  <c r="G48" i="1"/>
  <c r="G62" i="1" s="1"/>
  <c r="G12" i="9" s="1"/>
  <c r="AX48" i="1"/>
  <c r="AX62" i="1" s="1"/>
  <c r="BJ48" i="1"/>
  <c r="BJ62" i="1" s="1"/>
  <c r="BO48" i="1"/>
  <c r="BO62" i="1" s="1"/>
  <c r="D300" i="9" s="1"/>
  <c r="AG48" i="1"/>
  <c r="AG62" i="1" s="1"/>
  <c r="BV48" i="1"/>
  <c r="BV62" i="1" s="1"/>
  <c r="B440" i="1"/>
  <c r="E48" i="1"/>
  <c r="E62" i="1" s="1"/>
  <c r="E12" i="9" s="1"/>
  <c r="V48" i="1"/>
  <c r="V62" i="1" s="1"/>
  <c r="CB48" i="1"/>
  <c r="CB62" i="1" s="1"/>
  <c r="C364" i="9" s="1"/>
  <c r="H48" i="1"/>
  <c r="H62" i="1" s="1"/>
  <c r="AL48" i="1"/>
  <c r="AL62" i="1" s="1"/>
  <c r="C172" i="9" s="1"/>
  <c r="BC48" i="1"/>
  <c r="BC62" i="1" s="1"/>
  <c r="F236" i="9" s="1"/>
  <c r="I363" i="9"/>
  <c r="F90" i="9"/>
  <c r="C10" i="4"/>
  <c r="C448" i="1"/>
  <c r="C566" i="10"/>
  <c r="CF77" i="1"/>
  <c r="I381" i="9"/>
  <c r="I377" i="9"/>
  <c r="F8" i="6"/>
  <c r="C27" i="5"/>
  <c r="C635" i="10"/>
  <c r="C707" i="10"/>
  <c r="Z48" i="1"/>
  <c r="Z62" i="1" s="1"/>
  <c r="E108" i="9" s="1"/>
  <c r="AN48" i="1"/>
  <c r="AN62" i="1" s="1"/>
  <c r="AZ48" i="1"/>
  <c r="AZ62" i="1" s="1"/>
  <c r="C236" i="9" s="1"/>
  <c r="BL48" i="1"/>
  <c r="BL62" i="1" s="1"/>
  <c r="H268" i="9" s="1"/>
  <c r="BX48" i="1"/>
  <c r="BX62" i="1" s="1"/>
  <c r="C48" i="1"/>
  <c r="C62" i="1" s="1"/>
  <c r="AA48" i="1"/>
  <c r="AA62" i="1" s="1"/>
  <c r="F108" i="9" s="1"/>
  <c r="BW48" i="1"/>
  <c r="BW62" i="1" s="1"/>
  <c r="E332" i="9" s="1"/>
  <c r="AO48" i="1"/>
  <c r="AO62" i="1" s="1"/>
  <c r="U48" i="1"/>
  <c r="U62" i="1" s="1"/>
  <c r="G76" i="9" s="1"/>
  <c r="AE48" i="1"/>
  <c r="AE62" i="1" s="1"/>
  <c r="C140" i="9" s="1"/>
  <c r="BZ48" i="1"/>
  <c r="BZ62" i="1" s="1"/>
  <c r="H332" i="9" s="1"/>
  <c r="L48" i="1"/>
  <c r="L62" i="1" s="1"/>
  <c r="E44" i="9" s="1"/>
  <c r="AS48" i="1"/>
  <c r="AS62" i="1" s="1"/>
  <c r="C629" i="10"/>
  <c r="AP48" i="1"/>
  <c r="AP62" i="1" s="1"/>
  <c r="G172" i="9" s="1"/>
  <c r="BB48" i="1"/>
  <c r="BB62" i="1" s="1"/>
  <c r="AI48" i="1"/>
  <c r="AI62" i="1" s="1"/>
  <c r="AW48" i="1"/>
  <c r="AW62" i="1" s="1"/>
  <c r="M48" i="1"/>
  <c r="M62" i="1" s="1"/>
  <c r="P48" i="1"/>
  <c r="P62" i="1" s="1"/>
  <c r="I44" i="9" s="1"/>
  <c r="BP48" i="1"/>
  <c r="BP62" i="1" s="1"/>
  <c r="BA48" i="1"/>
  <c r="BA62" i="1" s="1"/>
  <c r="D236" i="9" s="1"/>
  <c r="T48" i="1"/>
  <c r="T62" i="1" s="1"/>
  <c r="F76" i="9" s="1"/>
  <c r="F48" i="1"/>
  <c r="F62" i="1" s="1"/>
  <c r="BN48" i="1"/>
  <c r="BN62" i="1" s="1"/>
  <c r="AK48" i="1"/>
  <c r="AK62" i="1" s="1"/>
  <c r="I140" i="9" s="1"/>
  <c r="AF48" i="1"/>
  <c r="AF62" i="1" s="1"/>
  <c r="BD48" i="1"/>
  <c r="BD62" i="1" s="1"/>
  <c r="G236" i="9" s="1"/>
  <c r="CA48" i="1"/>
  <c r="CA62" i="1" s="1"/>
  <c r="I332" i="9" s="1"/>
  <c r="I48" i="1"/>
  <c r="I62" i="1" s="1"/>
  <c r="BI48" i="1"/>
  <c r="BI62" i="1" s="1"/>
  <c r="E268" i="9" s="1"/>
  <c r="N48" i="1"/>
  <c r="N62" i="1" s="1"/>
  <c r="AH48" i="1"/>
  <c r="AH62" i="1" s="1"/>
  <c r="AT48" i="1"/>
  <c r="AT62" i="1" s="1"/>
  <c r="D204" i="9" s="1"/>
  <c r="BF48" i="1"/>
  <c r="BF62" i="1" s="1"/>
  <c r="BR48" i="1"/>
  <c r="BR62" i="1" s="1"/>
  <c r="AY48" i="1"/>
  <c r="AY62" i="1" s="1"/>
  <c r="Q48" i="1"/>
  <c r="Q62" i="1" s="1"/>
  <c r="C76" i="9" s="1"/>
  <c r="BM48" i="1"/>
  <c r="BM62" i="1" s="1"/>
  <c r="BQ48" i="1"/>
  <c r="BQ62" i="1" s="1"/>
  <c r="F300" i="9" s="1"/>
  <c r="AM48" i="1"/>
  <c r="AM62" i="1" s="1"/>
  <c r="D172" i="9" s="1"/>
  <c r="AU48" i="1"/>
  <c r="AU62" i="1" s="1"/>
  <c r="X48" i="1"/>
  <c r="X62" i="1" s="1"/>
  <c r="C675" i="10"/>
  <c r="AD48" i="1"/>
  <c r="AD62" i="1" s="1"/>
  <c r="I108" i="9" s="1"/>
  <c r="BY48" i="1"/>
  <c r="BY62" i="1" s="1"/>
  <c r="G332" i="9" s="1"/>
  <c r="CC48" i="1"/>
  <c r="CC62" i="1" s="1"/>
  <c r="C427" i="1"/>
  <c r="J48" i="1"/>
  <c r="J62" i="1" s="1"/>
  <c r="AR48" i="1"/>
  <c r="AR62" i="1" s="1"/>
  <c r="AQ48" i="1"/>
  <c r="AQ62" i="1" s="1"/>
  <c r="BE48" i="1"/>
  <c r="BE62" i="1" s="1"/>
  <c r="BS48" i="1"/>
  <c r="BS62" i="1" s="1"/>
  <c r="R48" i="1"/>
  <c r="R62" i="1" s="1"/>
  <c r="D76" i="9" s="1"/>
  <c r="AJ48" i="1"/>
  <c r="AJ62" i="1" s="1"/>
  <c r="H140" i="9" s="1"/>
  <c r="AV48" i="1"/>
  <c r="AV62" i="1" s="1"/>
  <c r="F204" i="9" s="1"/>
  <c r="BH48" i="1"/>
  <c r="BH62" i="1" s="1"/>
  <c r="D268" i="9" s="1"/>
  <c r="BT48" i="1"/>
  <c r="BT62" i="1" s="1"/>
  <c r="I612" i="1"/>
  <c r="K48" i="1"/>
  <c r="K62" i="1" s="1"/>
  <c r="BG48" i="1"/>
  <c r="BG62" i="1" s="1"/>
  <c r="Y48" i="1"/>
  <c r="Y62" i="1" s="1"/>
  <c r="D108" i="9" s="1"/>
  <c r="BU48" i="1"/>
  <c r="BU62" i="1" s="1"/>
  <c r="C332" i="9" s="1"/>
  <c r="O48" i="1"/>
  <c r="O62" i="1" s="1"/>
  <c r="H44" i="9" s="1"/>
  <c r="AC48" i="1"/>
  <c r="AC62" i="1" s="1"/>
  <c r="H108" i="9" s="1"/>
  <c r="D48" i="1"/>
  <c r="D62" i="1" s="1"/>
  <c r="D12" i="9" s="1"/>
  <c r="AB48" i="1"/>
  <c r="AB62" i="1" s="1"/>
  <c r="C690" i="10"/>
  <c r="C518" i="10"/>
  <c r="H518" i="10" s="1"/>
  <c r="C542" i="10"/>
  <c r="C631" i="10"/>
  <c r="C644" i="10"/>
  <c r="C569" i="10"/>
  <c r="C559" i="10"/>
  <c r="C527" i="10"/>
  <c r="G527" i="10" s="1"/>
  <c r="F15" i="6"/>
  <c r="I372" i="9"/>
  <c r="F9" i="6"/>
  <c r="B10" i="4"/>
  <c r="G19" i="4"/>
  <c r="C669" i="10"/>
  <c r="C497" i="10"/>
  <c r="G497" i="10" s="1"/>
  <c r="C421" i="1"/>
  <c r="C34" i="5"/>
  <c r="C417" i="1"/>
  <c r="C621" i="10"/>
  <c r="C511" i="10"/>
  <c r="G511" i="10" s="1"/>
  <c r="D433" i="1"/>
  <c r="G612" i="1"/>
  <c r="C575" i="1"/>
  <c r="C218" i="9"/>
  <c r="C429" i="1"/>
  <c r="C679" i="10"/>
  <c r="C507" i="10"/>
  <c r="G507" i="10" s="1"/>
  <c r="C712" i="10"/>
  <c r="C540" i="10"/>
  <c r="G540" i="10" s="1"/>
  <c r="C548" i="10"/>
  <c r="C633" i="10"/>
  <c r="D330" i="1"/>
  <c r="C86" i="8" s="1"/>
  <c r="C516" i="10"/>
  <c r="G516" i="10" s="1"/>
  <c r="D463" i="1"/>
  <c r="B476" i="1"/>
  <c r="C141" i="8"/>
  <c r="F11" i="6"/>
  <c r="C33" i="8"/>
  <c r="C671" i="10"/>
  <c r="C543" i="10"/>
  <c r="C533" i="10"/>
  <c r="G533" i="10" s="1"/>
  <c r="C695" i="10"/>
  <c r="C523" i="10"/>
  <c r="G523" i="10" s="1"/>
  <c r="C646" i="10"/>
  <c r="C571" i="10"/>
  <c r="C704" i="10"/>
  <c r="C532" i="10"/>
  <c r="G532" i="10" s="1"/>
  <c r="C614" i="10"/>
  <c r="D615" i="10" s="1"/>
  <c r="D693" i="10" s="1"/>
  <c r="C550" i="10"/>
  <c r="D5" i="7"/>
  <c r="C567" i="10"/>
  <c r="I90" i="9"/>
  <c r="D13" i="7"/>
  <c r="C432" i="1"/>
  <c r="W48" i="1"/>
  <c r="W62" i="1" s="1"/>
  <c r="I76" i="9" s="1"/>
  <c r="I362" i="9"/>
  <c r="C703" i="10"/>
  <c r="C531" i="10"/>
  <c r="G531" i="10" s="1"/>
  <c r="C517" i="10"/>
  <c r="G517" i="10" s="1"/>
  <c r="C689" i="10"/>
  <c r="G10" i="4"/>
  <c r="F10" i="4"/>
  <c r="F612" i="1"/>
  <c r="C430" i="1"/>
  <c r="I366" i="9"/>
  <c r="C14" i="5"/>
  <c r="D428" i="1"/>
  <c r="C674" i="10"/>
  <c r="C502" i="10"/>
  <c r="G502" i="10" s="1"/>
  <c r="C638" i="10"/>
  <c r="C558" i="10"/>
  <c r="C555" i="10"/>
  <c r="C617" i="10"/>
  <c r="CF76" i="1"/>
  <c r="AV52" i="1" s="1"/>
  <c r="AV67" i="1" s="1"/>
  <c r="I26" i="9"/>
  <c r="C524" i="10"/>
  <c r="G524" i="10" s="1"/>
  <c r="C572" i="10"/>
  <c r="C647" i="10"/>
  <c r="C713" i="10"/>
  <c r="C541" i="10"/>
  <c r="B465" i="1"/>
  <c r="D368" i="1"/>
  <c r="C120" i="8" s="1"/>
  <c r="C112" i="8"/>
  <c r="D218" i="9"/>
  <c r="C632" i="10"/>
  <c r="C680" i="10"/>
  <c r="C508" i="10"/>
  <c r="G508" i="10" s="1"/>
  <c r="C682" i="10"/>
  <c r="C510" i="10"/>
  <c r="G510" i="10" s="1"/>
  <c r="C563" i="10"/>
  <c r="C626" i="10"/>
  <c r="H67" i="10"/>
  <c r="H71" i="10" s="1"/>
  <c r="B501" i="1" s="1"/>
  <c r="CE52" i="10"/>
  <c r="C565" i="10"/>
  <c r="C640" i="10"/>
  <c r="C672" i="10"/>
  <c r="C500" i="10"/>
  <c r="G500" i="10" s="1"/>
  <c r="I380" i="9"/>
  <c r="D612" i="1"/>
  <c r="G122" i="9"/>
  <c r="I122" i="9"/>
  <c r="C473" i="1"/>
  <c r="F12" i="6"/>
  <c r="I154" i="9"/>
  <c r="D186" i="9"/>
  <c r="C573" i="10"/>
  <c r="C622" i="10"/>
  <c r="C687" i="10"/>
  <c r="C515" i="10"/>
  <c r="G515" i="10" s="1"/>
  <c r="C539" i="10"/>
  <c r="G539" i="10" s="1"/>
  <c r="C711" i="10"/>
  <c r="I58" i="9"/>
  <c r="I370" i="9"/>
  <c r="C434" i="1"/>
  <c r="C620" i="10"/>
  <c r="C574" i="10"/>
  <c r="C557" i="10"/>
  <c r="C637" i="10"/>
  <c r="C697" i="10"/>
  <c r="C525" i="10"/>
  <c r="G525" i="10" s="1"/>
  <c r="C645" i="10"/>
  <c r="C570" i="10"/>
  <c r="C639" i="10"/>
  <c r="C564" i="10"/>
  <c r="C706" i="10"/>
  <c r="C534" i="10"/>
  <c r="G534" i="10" s="1"/>
  <c r="C624" i="10"/>
  <c r="C549" i="10"/>
  <c r="C698" i="10"/>
  <c r="C526" i="10"/>
  <c r="G526" i="10" s="1"/>
  <c r="C519" i="10"/>
  <c r="G519" i="10" s="1"/>
  <c r="G28" i="4"/>
  <c r="C623" i="10"/>
  <c r="C562" i="10"/>
  <c r="C560" i="10"/>
  <c r="C627" i="10"/>
  <c r="C536" i="10"/>
  <c r="G536" i="10" s="1"/>
  <c r="C708" i="10"/>
  <c r="C694" i="10"/>
  <c r="C522" i="10"/>
  <c r="G522" i="10" s="1"/>
  <c r="C625" i="10"/>
  <c r="C544" i="10"/>
  <c r="C677" i="10"/>
  <c r="C505" i="10"/>
  <c r="G505" i="10" s="1"/>
  <c r="C528" i="10"/>
  <c r="G528" i="10" s="1"/>
  <c r="C700" i="10"/>
  <c r="C545" i="10"/>
  <c r="G545" i="10" s="1"/>
  <c r="C628" i="10"/>
  <c r="C684" i="10"/>
  <c r="C512" i="10"/>
  <c r="G512" i="10" s="1"/>
  <c r="C670" i="10"/>
  <c r="C498" i="10"/>
  <c r="G498" i="10" s="1"/>
  <c r="C693" i="10"/>
  <c r="C521" i="10"/>
  <c r="C678" i="10"/>
  <c r="C506" i="10"/>
  <c r="G506" i="10" s="1"/>
  <c r="C71" i="10"/>
  <c r="CE62" i="10"/>
  <c r="C692" i="10"/>
  <c r="C520" i="10"/>
  <c r="G520" i="10" s="1"/>
  <c r="C552" i="10"/>
  <c r="C618" i="10"/>
  <c r="C630" i="10"/>
  <c r="C546" i="10"/>
  <c r="C634" i="10"/>
  <c r="C554" i="10"/>
  <c r="C702" i="10"/>
  <c r="C530" i="10"/>
  <c r="G530" i="10" s="1"/>
  <c r="C514" i="10"/>
  <c r="C686" i="10"/>
  <c r="C685" i="10"/>
  <c r="C513" i="10"/>
  <c r="G513" i="10" s="1"/>
  <c r="C553" i="10"/>
  <c r="C636" i="10"/>
  <c r="C709" i="10"/>
  <c r="C537" i="10"/>
  <c r="G537" i="10" s="1"/>
  <c r="C568" i="10"/>
  <c r="C643" i="10"/>
  <c r="C710" i="10"/>
  <c r="C538" i="10"/>
  <c r="G538" i="10" s="1"/>
  <c r="C504" i="10"/>
  <c r="G504" i="10" s="1"/>
  <c r="C676" i="10"/>
  <c r="C701" i="10"/>
  <c r="C529" i="10"/>
  <c r="G529" i="10" s="1"/>
  <c r="B538" i="1"/>
  <c r="B514" i="1"/>
  <c r="B525" i="1"/>
  <c r="B551" i="1"/>
  <c r="B543" i="1"/>
  <c r="B549" i="1"/>
  <c r="B557" i="1"/>
  <c r="B517" i="1"/>
  <c r="B509" i="1"/>
  <c r="B513" i="1"/>
  <c r="B537" i="1"/>
  <c r="B547" i="1"/>
  <c r="B534" i="1"/>
  <c r="B566" i="1"/>
  <c r="B524" i="1"/>
  <c r="B558" i="1"/>
  <c r="B542" i="1"/>
  <c r="B506" i="1"/>
  <c r="B531" i="1"/>
  <c r="B570" i="1"/>
  <c r="B535" i="1"/>
  <c r="B562" i="1"/>
  <c r="B546" i="1"/>
  <c r="B518" i="1"/>
  <c r="B532" i="1"/>
  <c r="B516" i="1"/>
  <c r="B561" i="1"/>
  <c r="B550" i="1"/>
  <c r="B555" i="1"/>
  <c r="B540" i="1"/>
  <c r="B560" i="1"/>
  <c r="B548" i="1"/>
  <c r="B497" i="1"/>
  <c r="B545" i="1"/>
  <c r="B571" i="1"/>
  <c r="B541" i="1"/>
  <c r="B554" i="1"/>
  <c r="B530" i="1"/>
  <c r="B556" i="1"/>
  <c r="B568" i="1"/>
  <c r="B553" i="1"/>
  <c r="B529" i="1"/>
  <c r="B559" i="1"/>
  <c r="B507" i="1"/>
  <c r="B563" i="1"/>
  <c r="B569" i="1"/>
  <c r="B498" i="1"/>
  <c r="B564" i="1"/>
  <c r="B567" i="1"/>
  <c r="B574" i="1"/>
  <c r="B499" i="1"/>
  <c r="B527" i="1"/>
  <c r="B505" i="1"/>
  <c r="B572" i="1"/>
  <c r="B503" i="1"/>
  <c r="B522" i="1"/>
  <c r="B544" i="1"/>
  <c r="B519" i="1"/>
  <c r="B504" i="1"/>
  <c r="B528" i="1"/>
  <c r="B533" i="1"/>
  <c r="B521" i="1"/>
  <c r="B510" i="1"/>
  <c r="B508" i="1"/>
  <c r="B520" i="1"/>
  <c r="B552" i="1"/>
  <c r="B539" i="1"/>
  <c r="B512" i="1"/>
  <c r="B515" i="1"/>
  <c r="B526" i="1"/>
  <c r="B502" i="1"/>
  <c r="B565" i="1"/>
  <c r="B536" i="1"/>
  <c r="B500" i="1"/>
  <c r="B523" i="1"/>
  <c r="B446" i="1"/>
  <c r="D242" i="1"/>
  <c r="C418" i="1"/>
  <c r="D438" i="1"/>
  <c r="F14" i="6"/>
  <c r="C471" i="1"/>
  <c r="F10" i="6"/>
  <c r="D26" i="9"/>
  <c r="CE75" i="1"/>
  <c r="F7" i="6"/>
  <c r="E204" i="1"/>
  <c r="C468" i="1"/>
  <c r="I383" i="9"/>
  <c r="D22" i="7"/>
  <c r="C40" i="5"/>
  <c r="C420" i="1"/>
  <c r="B28" i="4"/>
  <c r="F186" i="9"/>
  <c r="I376" i="9"/>
  <c r="C463" i="1"/>
  <c r="D58" i="9"/>
  <c r="G26" i="9"/>
  <c r="E217" i="1"/>
  <c r="I384" i="9"/>
  <c r="L612" i="1"/>
  <c r="F218" i="9"/>
  <c r="D90" i="9"/>
  <c r="D464" i="1"/>
  <c r="H154" i="9"/>
  <c r="I367" i="9"/>
  <c r="D434" i="1"/>
  <c r="D292" i="1"/>
  <c r="C58" i="9"/>
  <c r="F268" i="9" l="1"/>
  <c r="D332" i="9"/>
  <c r="E76" i="9"/>
  <c r="H76" i="9"/>
  <c r="E204" i="9"/>
  <c r="D709" i="10"/>
  <c r="D704" i="10"/>
  <c r="D673" i="10"/>
  <c r="D638" i="10"/>
  <c r="D678" i="10"/>
  <c r="D681" i="10"/>
  <c r="D632" i="10"/>
  <c r="H204" i="9"/>
  <c r="D619" i="10"/>
  <c r="D702" i="10"/>
  <c r="D698" i="10"/>
  <c r="D707" i="10"/>
  <c r="D705" i="10"/>
  <c r="D617" i="10"/>
  <c r="D703" i="10"/>
  <c r="M52" i="1"/>
  <c r="M67" i="1" s="1"/>
  <c r="M71" i="1" s="1"/>
  <c r="C506" i="1" s="1"/>
  <c r="G506" i="1" s="1"/>
  <c r="T52" i="1"/>
  <c r="T67" i="1" s="1"/>
  <c r="T71" i="1" s="1"/>
  <c r="F85" i="9" s="1"/>
  <c r="D677" i="10"/>
  <c r="AU52" i="1"/>
  <c r="AU67" i="1" s="1"/>
  <c r="AU71" i="1" s="1"/>
  <c r="E213" i="9" s="1"/>
  <c r="I300" i="9"/>
  <c r="BD52" i="1"/>
  <c r="BD67" i="1" s="1"/>
  <c r="BD71" i="1" s="1"/>
  <c r="G245" i="9" s="1"/>
  <c r="BI52" i="1"/>
  <c r="BI67" i="1" s="1"/>
  <c r="BL52" i="1"/>
  <c r="BL67" i="1" s="1"/>
  <c r="AW52" i="1"/>
  <c r="AW67" i="1" s="1"/>
  <c r="AW71" i="1" s="1"/>
  <c r="C542" i="1" s="1"/>
  <c r="G44" i="9"/>
  <c r="G518" i="10"/>
  <c r="H12" i="9"/>
  <c r="E236" i="9"/>
  <c r="G52" i="1"/>
  <c r="G67" i="1" s="1"/>
  <c r="G71" i="1" s="1"/>
  <c r="G21" i="9" s="1"/>
  <c r="BM52" i="1"/>
  <c r="BM67" i="1" s="1"/>
  <c r="BM71" i="1" s="1"/>
  <c r="C638" i="1" s="1"/>
  <c r="D621" i="10"/>
  <c r="D639" i="10"/>
  <c r="D694" i="10"/>
  <c r="D676" i="10"/>
  <c r="E140" i="9"/>
  <c r="E300" i="9"/>
  <c r="I204" i="9"/>
  <c r="AX52" i="1"/>
  <c r="AX67" i="1" s="1"/>
  <c r="AX71" i="1" s="1"/>
  <c r="C616" i="1" s="1"/>
  <c r="BQ52" i="1"/>
  <c r="BQ67" i="1" s="1"/>
  <c r="BQ71" i="1" s="1"/>
  <c r="F309" i="9" s="1"/>
  <c r="D644" i="10"/>
  <c r="D629" i="10"/>
  <c r="D626" i="10"/>
  <c r="D627" i="10"/>
  <c r="D700" i="10"/>
  <c r="BT52" i="1"/>
  <c r="BT67" i="1" s="1"/>
  <c r="E172" i="9"/>
  <c r="D52" i="1"/>
  <c r="D67" i="1" s="1"/>
  <c r="AM52" i="1"/>
  <c r="AM67" i="1" s="1"/>
  <c r="AM71" i="1" s="1"/>
  <c r="C704" i="1" s="1"/>
  <c r="D671" i="10"/>
  <c r="D643" i="10"/>
  <c r="D630" i="10"/>
  <c r="D713" i="10"/>
  <c r="D682" i="10"/>
  <c r="F44" i="9"/>
  <c r="H172" i="9"/>
  <c r="D620" i="10"/>
  <c r="D696" i="10"/>
  <c r="D637" i="10"/>
  <c r="D618" i="10"/>
  <c r="D691" i="10"/>
  <c r="D668" i="10"/>
  <c r="D706" i="10"/>
  <c r="D642" i="10"/>
  <c r="D624" i="10"/>
  <c r="D645" i="10"/>
  <c r="D699" i="10"/>
  <c r="D672" i="10"/>
  <c r="D716" i="10"/>
  <c r="D692" i="10"/>
  <c r="D685" i="10"/>
  <c r="AR52" i="1"/>
  <c r="AR67" i="1" s="1"/>
  <c r="I177" i="9" s="1"/>
  <c r="AA52" i="1"/>
  <c r="AA67" i="1" s="1"/>
  <c r="AA71" i="1" s="1"/>
  <c r="C520" i="1" s="1"/>
  <c r="G520" i="1" s="1"/>
  <c r="AY52" i="1"/>
  <c r="AY67" i="1" s="1"/>
  <c r="AY71" i="1" s="1"/>
  <c r="I213" i="9" s="1"/>
  <c r="D686" i="10"/>
  <c r="D616" i="10"/>
  <c r="D675" i="10"/>
  <c r="D635" i="10"/>
  <c r="D628" i="10"/>
  <c r="D670" i="10"/>
  <c r="D689" i="10"/>
  <c r="D674" i="10"/>
  <c r="D701" i="10"/>
  <c r="Z52" i="1"/>
  <c r="Z67" i="1" s="1"/>
  <c r="Z71" i="1" s="1"/>
  <c r="E117" i="9" s="1"/>
  <c r="D465" i="1"/>
  <c r="G204" i="9"/>
  <c r="D44" i="9"/>
  <c r="I268" i="9"/>
  <c r="C44" i="9"/>
  <c r="F12" i="9"/>
  <c r="C268" i="9"/>
  <c r="AK52" i="1"/>
  <c r="AK67" i="1" s="1"/>
  <c r="AK71" i="1" s="1"/>
  <c r="C702" i="1" s="1"/>
  <c r="F52" i="1"/>
  <c r="F67" i="1" s="1"/>
  <c r="F71" i="1" s="1"/>
  <c r="F21" i="9" s="1"/>
  <c r="F140" i="9"/>
  <c r="AZ52" i="1"/>
  <c r="AZ67" i="1" s="1"/>
  <c r="AZ71" i="1" s="1"/>
  <c r="C628" i="1" s="1"/>
  <c r="H300" i="9"/>
  <c r="F332" i="9"/>
  <c r="H236" i="9"/>
  <c r="D364" i="9"/>
  <c r="F172" i="9"/>
  <c r="C108" i="9"/>
  <c r="G140" i="9"/>
  <c r="D140" i="9"/>
  <c r="I172" i="9"/>
  <c r="G300" i="9"/>
  <c r="I236" i="9"/>
  <c r="C300" i="9"/>
  <c r="BO52" i="1"/>
  <c r="BO67" i="1" s="1"/>
  <c r="BO71" i="1" s="1"/>
  <c r="D309" i="9" s="1"/>
  <c r="U52" i="1"/>
  <c r="U67" i="1" s="1"/>
  <c r="U71" i="1" s="1"/>
  <c r="C514" i="1" s="1"/>
  <c r="G514" i="1" s="1"/>
  <c r="AS52" i="1"/>
  <c r="AS67" i="1" s="1"/>
  <c r="AS71" i="1" s="1"/>
  <c r="C710" i="1" s="1"/>
  <c r="G108" i="9"/>
  <c r="I12" i="9"/>
  <c r="C204" i="9"/>
  <c r="AJ52" i="1"/>
  <c r="AJ67" i="1" s="1"/>
  <c r="AJ71" i="1" s="1"/>
  <c r="H149" i="9" s="1"/>
  <c r="AE52" i="1"/>
  <c r="AE67" i="1" s="1"/>
  <c r="C145" i="9" s="1"/>
  <c r="R52" i="1"/>
  <c r="R67" i="1" s="1"/>
  <c r="CE48" i="1"/>
  <c r="BX52" i="1"/>
  <c r="BX67" i="1" s="1"/>
  <c r="BX71" i="1" s="1"/>
  <c r="F341" i="9" s="1"/>
  <c r="D339" i="1"/>
  <c r="C482" i="1" s="1"/>
  <c r="BR52" i="1"/>
  <c r="BR67" i="1" s="1"/>
  <c r="BR71" i="1" s="1"/>
  <c r="G309" i="9" s="1"/>
  <c r="BV52" i="1"/>
  <c r="BV67" i="1" s="1"/>
  <c r="BV71" i="1" s="1"/>
  <c r="C567" i="1" s="1"/>
  <c r="CB52" i="1"/>
  <c r="CB67" i="1" s="1"/>
  <c r="CB71" i="1" s="1"/>
  <c r="C622" i="1" s="1"/>
  <c r="BF52" i="1"/>
  <c r="BF67" i="1" s="1"/>
  <c r="BF71" i="1" s="1"/>
  <c r="C629" i="1" s="1"/>
  <c r="D634" i="10"/>
  <c r="D646" i="10"/>
  <c r="D636" i="10"/>
  <c r="D631" i="10"/>
  <c r="D680" i="10"/>
  <c r="D623" i="10"/>
  <c r="D697" i="10"/>
  <c r="D641" i="10"/>
  <c r="D640" i="10"/>
  <c r="D683" i="10"/>
  <c r="D710" i="10"/>
  <c r="D708" i="10"/>
  <c r="D669" i="10"/>
  <c r="J52" i="1"/>
  <c r="J67" i="1" s="1"/>
  <c r="BW52" i="1"/>
  <c r="BW67" i="1" s="1"/>
  <c r="CA52" i="1"/>
  <c r="CA67" i="1" s="1"/>
  <c r="CA71" i="1" s="1"/>
  <c r="C647" i="1" s="1"/>
  <c r="L52" i="1"/>
  <c r="L67" i="1" s="1"/>
  <c r="AL52" i="1"/>
  <c r="AL67" i="1" s="1"/>
  <c r="AL71" i="1" s="1"/>
  <c r="C181" i="9" s="1"/>
  <c r="AQ52" i="1"/>
  <c r="AQ67" i="1" s="1"/>
  <c r="AQ71" i="1" s="1"/>
  <c r="H181" i="9" s="1"/>
  <c r="AP52" i="1"/>
  <c r="AP67" i="1" s="1"/>
  <c r="G177" i="9" s="1"/>
  <c r="AN52" i="1"/>
  <c r="AN67" i="1" s="1"/>
  <c r="BA52" i="1"/>
  <c r="BA67" i="1" s="1"/>
  <c r="K52" i="1"/>
  <c r="K67" i="1" s="1"/>
  <c r="K71" i="1" s="1"/>
  <c r="C504" i="1" s="1"/>
  <c r="G504" i="1" s="1"/>
  <c r="BP52" i="1"/>
  <c r="BP67" i="1" s="1"/>
  <c r="E305" i="9" s="1"/>
  <c r="AB52" i="1"/>
  <c r="AB67" i="1" s="1"/>
  <c r="AO52" i="1"/>
  <c r="AO67" i="1" s="1"/>
  <c r="F177" i="9" s="1"/>
  <c r="AD52" i="1"/>
  <c r="AD67" i="1" s="1"/>
  <c r="AD71" i="1" s="1"/>
  <c r="C695" i="1" s="1"/>
  <c r="AF52" i="1"/>
  <c r="AF67" i="1" s="1"/>
  <c r="AF71" i="1" s="1"/>
  <c r="D149" i="9" s="1"/>
  <c r="BS52" i="1"/>
  <c r="BS67" i="1" s="1"/>
  <c r="P52" i="1"/>
  <c r="P67" i="1" s="1"/>
  <c r="P71" i="1" s="1"/>
  <c r="C509" i="1" s="1"/>
  <c r="G509" i="1" s="1"/>
  <c r="BZ52" i="1"/>
  <c r="BZ67" i="1" s="1"/>
  <c r="BE52" i="1"/>
  <c r="BE67" i="1" s="1"/>
  <c r="BE71" i="1" s="1"/>
  <c r="H245" i="9" s="1"/>
  <c r="BN52" i="1"/>
  <c r="BN67" i="1" s="1"/>
  <c r="BN71" i="1" s="1"/>
  <c r="C619" i="1" s="1"/>
  <c r="BY52" i="1"/>
  <c r="BY67" i="1" s="1"/>
  <c r="BY71" i="1" s="1"/>
  <c r="C645" i="1" s="1"/>
  <c r="D695" i="10"/>
  <c r="D679" i="10"/>
  <c r="D625" i="10"/>
  <c r="D647" i="10"/>
  <c r="D633" i="10"/>
  <c r="D711" i="10"/>
  <c r="D622" i="10"/>
  <c r="D687" i="10"/>
  <c r="D712" i="10"/>
  <c r="D688" i="10"/>
  <c r="D684" i="10"/>
  <c r="D690" i="10"/>
  <c r="CC52" i="1"/>
  <c r="CC67" i="1" s="1"/>
  <c r="D369" i="9" s="1"/>
  <c r="BJ52" i="1"/>
  <c r="BJ67" i="1" s="1"/>
  <c r="I52" i="1"/>
  <c r="I67" i="1" s="1"/>
  <c r="I71" i="1" s="1"/>
  <c r="AH52" i="1"/>
  <c r="AH67" i="1" s="1"/>
  <c r="N52" i="1"/>
  <c r="N67" i="1" s="1"/>
  <c r="S52" i="1"/>
  <c r="S67" i="1" s="1"/>
  <c r="S71" i="1" s="1"/>
  <c r="E85" i="9" s="1"/>
  <c r="BG52" i="1"/>
  <c r="BG67" i="1" s="1"/>
  <c r="BG71" i="1" s="1"/>
  <c r="C618" i="1" s="1"/>
  <c r="C52" i="1"/>
  <c r="C67" i="1" s="1"/>
  <c r="C71" i="1" s="1"/>
  <c r="AI52" i="1"/>
  <c r="AI67" i="1" s="1"/>
  <c r="AI71" i="1" s="1"/>
  <c r="C700" i="1" s="1"/>
  <c r="V52" i="1"/>
  <c r="V67" i="1" s="1"/>
  <c r="H532" i="10"/>
  <c r="Q52" i="1"/>
  <c r="Q67" i="1" s="1"/>
  <c r="Q71" i="1" s="1"/>
  <c r="E52" i="1"/>
  <c r="E67" i="1" s="1"/>
  <c r="G550" i="10"/>
  <c r="H550" i="10" s="1"/>
  <c r="AV71" i="1"/>
  <c r="C713" i="1" s="1"/>
  <c r="F209" i="9"/>
  <c r="D373" i="1"/>
  <c r="C126" i="8" s="1"/>
  <c r="BC52" i="1"/>
  <c r="BC67" i="1" s="1"/>
  <c r="BC71" i="1" s="1"/>
  <c r="C633" i="1" s="1"/>
  <c r="O52" i="1"/>
  <c r="O67" i="1" s="1"/>
  <c r="O71" i="1" s="1"/>
  <c r="H53" i="9" s="1"/>
  <c r="AG52" i="1"/>
  <c r="AG67" i="1" s="1"/>
  <c r="AG71" i="1" s="1"/>
  <c r="C526" i="1" s="1"/>
  <c r="G526" i="1" s="1"/>
  <c r="Y52" i="1"/>
  <c r="Y67" i="1" s="1"/>
  <c r="Y71" i="1" s="1"/>
  <c r="X52" i="1"/>
  <c r="X67" i="1" s="1"/>
  <c r="X71" i="1" s="1"/>
  <c r="BK52" i="1"/>
  <c r="BK67" i="1" s="1"/>
  <c r="BK71" i="1" s="1"/>
  <c r="AT52" i="1"/>
  <c r="AT67" i="1" s="1"/>
  <c r="AT71" i="1" s="1"/>
  <c r="C539" i="1" s="1"/>
  <c r="G539" i="1" s="1"/>
  <c r="BU52" i="1"/>
  <c r="BU67" i="1" s="1"/>
  <c r="BU71" i="1" s="1"/>
  <c r="C566" i="1" s="1"/>
  <c r="AC52" i="1"/>
  <c r="AC67" i="1" s="1"/>
  <c r="AC71" i="1" s="1"/>
  <c r="C522" i="1" s="1"/>
  <c r="G522" i="1" s="1"/>
  <c r="H52" i="1"/>
  <c r="BH52" i="1"/>
  <c r="BH67" i="1" s="1"/>
  <c r="BH71" i="1" s="1"/>
  <c r="C636" i="1" s="1"/>
  <c r="C673" i="10"/>
  <c r="C501" i="10"/>
  <c r="G501" i="10" s="1"/>
  <c r="H501" i="10" s="1"/>
  <c r="C12" i="9"/>
  <c r="CE62" i="1"/>
  <c r="H515" i="10"/>
  <c r="C648" i="10"/>
  <c r="M716" i="10" s="1"/>
  <c r="BB52" i="1"/>
  <c r="BB67" i="1" s="1"/>
  <c r="BB71" i="1" s="1"/>
  <c r="E245" i="9" s="1"/>
  <c r="W52" i="1"/>
  <c r="W67" i="1" s="1"/>
  <c r="W71" i="1" s="1"/>
  <c r="C516" i="1" s="1"/>
  <c r="G516" i="1" s="1"/>
  <c r="CE67" i="10"/>
  <c r="C433" i="10" s="1"/>
  <c r="C428" i="10"/>
  <c r="G546" i="10"/>
  <c r="H546" i="10"/>
  <c r="G514" i="10"/>
  <c r="H514" i="10"/>
  <c r="C496" i="10"/>
  <c r="G496" i="10" s="1"/>
  <c r="C668" i="10"/>
  <c r="G544" i="10"/>
  <c r="H544" i="10" s="1"/>
  <c r="H521" i="10"/>
  <c r="G521" i="10"/>
  <c r="B511" i="1"/>
  <c r="B573" i="1"/>
  <c r="F501" i="1"/>
  <c r="F517" i="1"/>
  <c r="H517" i="1"/>
  <c r="F499" i="1"/>
  <c r="H499" i="1"/>
  <c r="H505" i="1"/>
  <c r="F505" i="1"/>
  <c r="H497" i="1"/>
  <c r="F497" i="1"/>
  <c r="F515" i="1"/>
  <c r="D27" i="7"/>
  <c r="B448" i="1"/>
  <c r="F544" i="1"/>
  <c r="H536" i="1"/>
  <c r="F536" i="1"/>
  <c r="F528" i="1"/>
  <c r="H528" i="1"/>
  <c r="F520" i="1"/>
  <c r="H520" i="1"/>
  <c r="D341" i="1"/>
  <c r="C481" i="1" s="1"/>
  <c r="C50" i="8"/>
  <c r="I378" i="9"/>
  <c r="K612" i="1"/>
  <c r="C465" i="1"/>
  <c r="F32" i="6"/>
  <c r="C478" i="1"/>
  <c r="H498" i="1"/>
  <c r="F498" i="1"/>
  <c r="C476" i="1"/>
  <c r="F16" i="6"/>
  <c r="F516" i="1"/>
  <c r="H516" i="1"/>
  <c r="F540" i="1"/>
  <c r="H540" i="1"/>
  <c r="F532" i="1"/>
  <c r="H524" i="1"/>
  <c r="F524" i="1"/>
  <c r="F550" i="1"/>
  <c r="C672" i="1" l="1"/>
  <c r="C500" i="1"/>
  <c r="G500" i="1" s="1"/>
  <c r="H213" i="9"/>
  <c r="C543" i="1"/>
  <c r="F81" i="9"/>
  <c r="E113" i="9"/>
  <c r="G17" i="9"/>
  <c r="H273" i="9"/>
  <c r="C712" i="1"/>
  <c r="I305" i="9"/>
  <c r="C540" i="1"/>
  <c r="G540" i="1" s="1"/>
  <c r="D177" i="9"/>
  <c r="E273" i="9"/>
  <c r="F49" i="9"/>
  <c r="G241" i="9"/>
  <c r="BI71" i="1"/>
  <c r="E277" i="9" s="1"/>
  <c r="E209" i="9"/>
  <c r="C631" i="1"/>
  <c r="G209" i="9"/>
  <c r="C529" i="1"/>
  <c r="G529" i="1" s="1"/>
  <c r="BL71" i="1"/>
  <c r="C557" i="1" s="1"/>
  <c r="I273" i="9"/>
  <c r="D71" i="1"/>
  <c r="D21" i="9" s="1"/>
  <c r="D17" i="9"/>
  <c r="C570" i="1"/>
  <c r="H145" i="9"/>
  <c r="BT71" i="1"/>
  <c r="C565" i="1" s="1"/>
  <c r="I149" i="9"/>
  <c r="C625" i="1"/>
  <c r="F305" i="9"/>
  <c r="D213" i="9"/>
  <c r="H209" i="9"/>
  <c r="G213" i="9"/>
  <c r="F17" i="9"/>
  <c r="F113" i="9"/>
  <c r="C560" i="1"/>
  <c r="F117" i="9"/>
  <c r="C627" i="1"/>
  <c r="C692" i="1"/>
  <c r="D305" i="9"/>
  <c r="C678" i="1"/>
  <c r="C558" i="1"/>
  <c r="F53" i="9"/>
  <c r="AR71" i="1"/>
  <c r="I181" i="9" s="1"/>
  <c r="C512" i="1"/>
  <c r="G512" i="1" s="1"/>
  <c r="C369" i="9"/>
  <c r="C573" i="1"/>
  <c r="G341" i="9"/>
  <c r="C626" i="1"/>
  <c r="I277" i="9"/>
  <c r="C544" i="1"/>
  <c r="G544" i="1" s="1"/>
  <c r="C373" i="9"/>
  <c r="G337" i="9"/>
  <c r="I209" i="9"/>
  <c r="C691" i="1"/>
  <c r="C530" i="1"/>
  <c r="G530" i="1" s="1"/>
  <c r="C563" i="1"/>
  <c r="I117" i="9"/>
  <c r="C519" i="1"/>
  <c r="G519" i="1" s="1"/>
  <c r="C671" i="1"/>
  <c r="C209" i="9"/>
  <c r="G145" i="9"/>
  <c r="C499" i="1"/>
  <c r="G499" i="1" s="1"/>
  <c r="C614" i="1"/>
  <c r="D615" i="1" s="1"/>
  <c r="D672" i="1" s="1"/>
  <c r="C686" i="1"/>
  <c r="H241" i="9"/>
  <c r="G149" i="9"/>
  <c r="C549" i="1"/>
  <c r="C624" i="1"/>
  <c r="C550" i="1"/>
  <c r="G550" i="1" s="1"/>
  <c r="C562" i="1"/>
  <c r="AO71" i="1"/>
  <c r="F181" i="9" s="1"/>
  <c r="C623" i="1"/>
  <c r="C536" i="1"/>
  <c r="G536" i="1" s="1"/>
  <c r="I145" i="9"/>
  <c r="C532" i="1"/>
  <c r="G532" i="1" s="1"/>
  <c r="C701" i="1"/>
  <c r="BS71" i="1"/>
  <c r="C639" i="1" s="1"/>
  <c r="C711" i="1"/>
  <c r="H177" i="9"/>
  <c r="C545" i="1"/>
  <c r="G545" i="1" s="1"/>
  <c r="C538" i="1"/>
  <c r="G538" i="1" s="1"/>
  <c r="C697" i="1"/>
  <c r="E81" i="9"/>
  <c r="C513" i="1"/>
  <c r="G513" i="1" s="1"/>
  <c r="C213" i="9"/>
  <c r="C552" i="1"/>
  <c r="C241" i="9"/>
  <c r="C277" i="9"/>
  <c r="C245" i="9"/>
  <c r="C642" i="1"/>
  <c r="C708" i="1"/>
  <c r="D181" i="9"/>
  <c r="BA71" i="1"/>
  <c r="C630" i="1" s="1"/>
  <c r="C685" i="1"/>
  <c r="G85" i="9"/>
  <c r="C523" i="1"/>
  <c r="G523" i="1" s="1"/>
  <c r="G305" i="9"/>
  <c r="C569" i="1"/>
  <c r="C688" i="1"/>
  <c r="C309" i="9"/>
  <c r="I85" i="9"/>
  <c r="C559" i="1"/>
  <c r="D81" i="9"/>
  <c r="D341" i="9"/>
  <c r="G81" i="9"/>
  <c r="R71" i="1"/>
  <c r="D85" i="9" s="1"/>
  <c r="C528" i="1"/>
  <c r="G528" i="1" s="1"/>
  <c r="D145" i="9"/>
  <c r="D241" i="9"/>
  <c r="I341" i="9"/>
  <c r="C541" i="1"/>
  <c r="I337" i="9"/>
  <c r="C525" i="1"/>
  <c r="G525" i="1" s="1"/>
  <c r="C572" i="1"/>
  <c r="C684" i="1"/>
  <c r="C305" i="9"/>
  <c r="D337" i="9"/>
  <c r="F213" i="9"/>
  <c r="C632" i="1"/>
  <c r="E623" i="10"/>
  <c r="C102" i="8"/>
  <c r="C273" i="9"/>
  <c r="AE71" i="1"/>
  <c r="C681" i="1"/>
  <c r="F337" i="9"/>
  <c r="C644" i="1"/>
  <c r="BP71" i="1"/>
  <c r="E309" i="9" s="1"/>
  <c r="D391" i="1"/>
  <c r="C142" i="8" s="1"/>
  <c r="H117" i="9"/>
  <c r="H81" i="9"/>
  <c r="C531" i="1"/>
  <c r="G531" i="1" s="1"/>
  <c r="C551" i="1"/>
  <c r="C547" i="1"/>
  <c r="C508" i="1"/>
  <c r="G508" i="1" s="1"/>
  <c r="C694" i="1"/>
  <c r="C715" i="10"/>
  <c r="C177" i="9"/>
  <c r="V71" i="1"/>
  <c r="I53" i="9"/>
  <c r="BJ71" i="1"/>
  <c r="F273" i="9"/>
  <c r="CC71" i="1"/>
  <c r="E49" i="9"/>
  <c r="D715" i="10"/>
  <c r="G49" i="9"/>
  <c r="N71" i="1"/>
  <c r="BW71" i="1"/>
  <c r="C703" i="1"/>
  <c r="C680" i="1"/>
  <c r="I245" i="9"/>
  <c r="D49" i="9"/>
  <c r="E177" i="9"/>
  <c r="I49" i="9"/>
  <c r="C676" i="1"/>
  <c r="E337" i="9"/>
  <c r="AN71" i="1"/>
  <c r="L71" i="1"/>
  <c r="F145" i="9"/>
  <c r="AH71" i="1"/>
  <c r="AP71" i="1"/>
  <c r="J71" i="1"/>
  <c r="C49" i="9"/>
  <c r="I241" i="9"/>
  <c r="I113" i="9"/>
  <c r="H305" i="9"/>
  <c r="D53" i="9"/>
  <c r="I17" i="9"/>
  <c r="H337" i="9"/>
  <c r="BZ71" i="1"/>
  <c r="G113" i="9"/>
  <c r="AB71" i="1"/>
  <c r="C17" i="9"/>
  <c r="F245" i="9"/>
  <c r="C553" i="1"/>
  <c r="C85" i="9"/>
  <c r="C510" i="1"/>
  <c r="G510" i="1" s="1"/>
  <c r="C682" i="1"/>
  <c r="C341" i="9"/>
  <c r="E17" i="9"/>
  <c r="E71" i="1"/>
  <c r="H67" i="1"/>
  <c r="H71" i="1" s="1"/>
  <c r="C548" i="1"/>
  <c r="D117" i="9"/>
  <c r="C518" i="1"/>
  <c r="G518" i="1" s="1"/>
  <c r="C690" i="1"/>
  <c r="C698" i="1"/>
  <c r="C556" i="1"/>
  <c r="C635" i="1"/>
  <c r="G277" i="9"/>
  <c r="D277" i="9"/>
  <c r="E149" i="9"/>
  <c r="C641" i="1"/>
  <c r="C502" i="1"/>
  <c r="G502" i="1" s="1"/>
  <c r="C674" i="1"/>
  <c r="I21" i="9"/>
  <c r="E612" i="10"/>
  <c r="C117" i="9"/>
  <c r="C517" i="1"/>
  <c r="G517" i="1" s="1"/>
  <c r="C689" i="1"/>
  <c r="C81" i="9"/>
  <c r="CE52" i="1"/>
  <c r="D273" i="9"/>
  <c r="D113" i="9"/>
  <c r="E241" i="9"/>
  <c r="C113" i="9"/>
  <c r="CE71" i="10"/>
  <c r="C716" i="10" s="1"/>
  <c r="H113" i="9"/>
  <c r="E145" i="9"/>
  <c r="G273" i="9"/>
  <c r="C441" i="10"/>
  <c r="I364" i="9"/>
  <c r="C428" i="1"/>
  <c r="C337" i="9"/>
  <c r="H49" i="9"/>
  <c r="I81" i="9"/>
  <c r="C496" i="1"/>
  <c r="G496" i="1" s="1"/>
  <c r="C21" i="9"/>
  <c r="C668" i="1"/>
  <c r="D209" i="9"/>
  <c r="F241" i="9"/>
  <c r="H511" i="1"/>
  <c r="F511" i="1"/>
  <c r="B496" i="1"/>
  <c r="H496" i="1" s="1"/>
  <c r="F522" i="1"/>
  <c r="H522" i="1"/>
  <c r="F510" i="1"/>
  <c r="H510" i="1"/>
  <c r="F513" i="1"/>
  <c r="H513" i="1"/>
  <c r="F538" i="1"/>
  <c r="H538" i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H503" i="1"/>
  <c r="H508" i="1"/>
  <c r="F508" i="1"/>
  <c r="F514" i="1"/>
  <c r="H514" i="1"/>
  <c r="H507" i="1"/>
  <c r="F507" i="1"/>
  <c r="F518" i="1"/>
  <c r="F546" i="1"/>
  <c r="F506" i="1"/>
  <c r="H506" i="1"/>
  <c r="H500" i="1"/>
  <c r="F500" i="1"/>
  <c r="F509" i="1"/>
  <c r="H509" i="1"/>
  <c r="D688" i="1" l="1"/>
  <c r="D692" i="1"/>
  <c r="D681" i="1"/>
  <c r="D682" i="1"/>
  <c r="D706" i="1"/>
  <c r="C669" i="1"/>
  <c r="H277" i="9"/>
  <c r="D644" i="1"/>
  <c r="D689" i="1"/>
  <c r="C634" i="1"/>
  <c r="C554" i="1"/>
  <c r="C637" i="1"/>
  <c r="C497" i="1"/>
  <c r="G497" i="1" s="1"/>
  <c r="D636" i="1"/>
  <c r="D691" i="1"/>
  <c r="C640" i="1"/>
  <c r="I309" i="9"/>
  <c r="D628" i="1"/>
  <c r="D709" i="1"/>
  <c r="D620" i="1"/>
  <c r="D700" i="1"/>
  <c r="D630" i="1"/>
  <c r="D629" i="1"/>
  <c r="D697" i="1"/>
  <c r="D624" i="1"/>
  <c r="D704" i="1"/>
  <c r="D632" i="1"/>
  <c r="D646" i="1"/>
  <c r="D695" i="1"/>
  <c r="D694" i="1"/>
  <c r="C537" i="1"/>
  <c r="G537" i="1" s="1"/>
  <c r="H532" i="1"/>
  <c r="E680" i="10"/>
  <c r="C706" i="1"/>
  <c r="D668" i="1"/>
  <c r="D677" i="1"/>
  <c r="D634" i="1"/>
  <c r="D639" i="1"/>
  <c r="D679" i="1"/>
  <c r="D633" i="1"/>
  <c r="D699" i="1"/>
  <c r="D638" i="1"/>
  <c r="D698" i="1"/>
  <c r="D675" i="1"/>
  <c r="D684" i="1"/>
  <c r="D685" i="1"/>
  <c r="D645" i="1"/>
  <c r="D621" i="1"/>
  <c r="D713" i="1"/>
  <c r="D686" i="1"/>
  <c r="D641" i="1"/>
  <c r="D618" i="1"/>
  <c r="D711" i="1"/>
  <c r="D696" i="1"/>
  <c r="D707" i="1"/>
  <c r="D687" i="1"/>
  <c r="D708" i="1"/>
  <c r="D678" i="1"/>
  <c r="D673" i="1"/>
  <c r="D670" i="1"/>
  <c r="D671" i="1"/>
  <c r="D702" i="1"/>
  <c r="D626" i="1"/>
  <c r="D705" i="1"/>
  <c r="D712" i="1"/>
  <c r="H544" i="1"/>
  <c r="D619" i="1"/>
  <c r="D669" i="1"/>
  <c r="D710" i="1"/>
  <c r="D647" i="1"/>
  <c r="D640" i="1"/>
  <c r="D716" i="1"/>
  <c r="D635" i="1"/>
  <c r="D631" i="1"/>
  <c r="D690" i="1"/>
  <c r="D625" i="1"/>
  <c r="C709" i="1"/>
  <c r="C564" i="1"/>
  <c r="D674" i="1"/>
  <c r="D637" i="1"/>
  <c r="D703" i="1"/>
  <c r="D617" i="1"/>
  <c r="D693" i="1"/>
  <c r="D623" i="1"/>
  <c r="D676" i="1"/>
  <c r="D683" i="1"/>
  <c r="D622" i="1"/>
  <c r="D701" i="1"/>
  <c r="D642" i="1"/>
  <c r="D680" i="1"/>
  <c r="D616" i="1"/>
  <c r="C546" i="1"/>
  <c r="G546" i="1" s="1"/>
  <c r="D393" i="1"/>
  <c r="C146" i="8" s="1"/>
  <c r="E643" i="10"/>
  <c r="H309" i="9"/>
  <c r="D627" i="1"/>
  <c r="D643" i="1"/>
  <c r="C683" i="1"/>
  <c r="C511" i="1"/>
  <c r="G511" i="1" s="1"/>
  <c r="E716" i="10"/>
  <c r="C534" i="1"/>
  <c r="G534" i="1" s="1"/>
  <c r="E682" i="10"/>
  <c r="E642" i="10"/>
  <c r="C561" i="1"/>
  <c r="C621" i="1"/>
  <c r="E684" i="10"/>
  <c r="E632" i="10"/>
  <c r="H550" i="1"/>
  <c r="D245" i="9"/>
  <c r="E628" i="10"/>
  <c r="H17" i="9"/>
  <c r="E686" i="10"/>
  <c r="E689" i="10"/>
  <c r="E704" i="10"/>
  <c r="E690" i="10"/>
  <c r="E675" i="10"/>
  <c r="E687" i="10"/>
  <c r="C524" i="1"/>
  <c r="G524" i="1" s="1"/>
  <c r="C696" i="1"/>
  <c r="C149" i="9"/>
  <c r="E683" i="10"/>
  <c r="C505" i="1"/>
  <c r="G505" i="1" s="1"/>
  <c r="C677" i="1"/>
  <c r="E53" i="9"/>
  <c r="C568" i="1"/>
  <c r="C643" i="1"/>
  <c r="E341" i="9"/>
  <c r="E630" i="10"/>
  <c r="E668" i="10"/>
  <c r="E627" i="10"/>
  <c r="E641" i="10"/>
  <c r="E633" i="10"/>
  <c r="E708" i="10"/>
  <c r="E702" i="10"/>
  <c r="E677" i="10"/>
  <c r="E712" i="10"/>
  <c r="E705" i="10"/>
  <c r="E703" i="10"/>
  <c r="E706" i="10"/>
  <c r="C571" i="1"/>
  <c r="H341" i="9"/>
  <c r="C646" i="1"/>
  <c r="C675" i="1"/>
  <c r="C503" i="1"/>
  <c r="G503" i="1" s="1"/>
  <c r="C53" i="9"/>
  <c r="C533" i="1"/>
  <c r="G533" i="1" s="1"/>
  <c r="C705" i="1"/>
  <c r="E181" i="9"/>
  <c r="F277" i="9"/>
  <c r="C555" i="1"/>
  <c r="C617" i="1"/>
  <c r="C521" i="1"/>
  <c r="G521" i="1" s="1"/>
  <c r="G117" i="9"/>
  <c r="C693" i="1"/>
  <c r="E640" i="10"/>
  <c r="E694" i="10"/>
  <c r="E695" i="10"/>
  <c r="E637" i="10"/>
  <c r="E713" i="10"/>
  <c r="G181" i="9"/>
  <c r="C707" i="1"/>
  <c r="C535" i="1"/>
  <c r="G535" i="1" s="1"/>
  <c r="G53" i="9"/>
  <c r="C507" i="1"/>
  <c r="G507" i="1" s="1"/>
  <c r="C679" i="1"/>
  <c r="E700" i="10"/>
  <c r="E701" i="10"/>
  <c r="E691" i="10"/>
  <c r="E698" i="10"/>
  <c r="E688" i="10"/>
  <c r="E670" i="10"/>
  <c r="E636" i="10"/>
  <c r="E678" i="10"/>
  <c r="E711" i="10"/>
  <c r="E631" i="10"/>
  <c r="E693" i="10"/>
  <c r="E710" i="10"/>
  <c r="E646" i="10"/>
  <c r="E697" i="10"/>
  <c r="E634" i="10"/>
  <c r="E645" i="10"/>
  <c r="E707" i="10"/>
  <c r="E696" i="10"/>
  <c r="H518" i="1"/>
  <c r="E709" i="10"/>
  <c r="E638" i="10"/>
  <c r="E625" i="10"/>
  <c r="E669" i="10"/>
  <c r="E639" i="10"/>
  <c r="E644" i="10"/>
  <c r="E692" i="10"/>
  <c r="E673" i="10"/>
  <c r="E671" i="10"/>
  <c r="E674" i="10"/>
  <c r="E626" i="10"/>
  <c r="E624" i="10"/>
  <c r="F624" i="10" s="1"/>
  <c r="E676" i="10"/>
  <c r="E629" i="10"/>
  <c r="E672" i="10"/>
  <c r="E685" i="10"/>
  <c r="E647" i="10"/>
  <c r="E635" i="10"/>
  <c r="E699" i="10"/>
  <c r="E681" i="10"/>
  <c r="E679" i="10"/>
  <c r="C527" i="1"/>
  <c r="G527" i="1" s="1"/>
  <c r="C699" i="1"/>
  <c r="F149" i="9"/>
  <c r="C574" i="1"/>
  <c r="C620" i="1"/>
  <c r="D373" i="9"/>
  <c r="C687" i="1"/>
  <c r="H85" i="9"/>
  <c r="C515" i="1"/>
  <c r="C673" i="1"/>
  <c r="H21" i="9"/>
  <c r="C501" i="1"/>
  <c r="CE67" i="1"/>
  <c r="CE71" i="1" s="1"/>
  <c r="C498" i="1"/>
  <c r="G498" i="1" s="1"/>
  <c r="E21" i="9"/>
  <c r="C670" i="1"/>
  <c r="F496" i="1"/>
  <c r="H545" i="1"/>
  <c r="F545" i="1"/>
  <c r="H525" i="1"/>
  <c r="F525" i="1"/>
  <c r="H529" i="1"/>
  <c r="F529" i="1"/>
  <c r="F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E623" i="1" l="1"/>
  <c r="E716" i="1" s="1"/>
  <c r="D396" i="1"/>
  <c r="C151" i="8" s="1"/>
  <c r="H546" i="1"/>
  <c r="E612" i="1"/>
  <c r="D715" i="1"/>
  <c r="H521" i="1"/>
  <c r="E715" i="10"/>
  <c r="C648" i="1"/>
  <c r="M716" i="1" s="1"/>
  <c r="G515" i="1"/>
  <c r="H515" i="1"/>
  <c r="C715" i="1"/>
  <c r="I369" i="9"/>
  <c r="C433" i="1"/>
  <c r="C441" i="1" s="1"/>
  <c r="G501" i="1"/>
  <c r="H501" i="1" s="1"/>
  <c r="F711" i="10"/>
  <c r="F703" i="10"/>
  <c r="F695" i="10"/>
  <c r="F687" i="10"/>
  <c r="F679" i="10"/>
  <c r="F671" i="10"/>
  <c r="F708" i="10"/>
  <c r="F700" i="10"/>
  <c r="F692" i="10"/>
  <c r="F684" i="10"/>
  <c r="F676" i="10"/>
  <c r="F668" i="10"/>
  <c r="F710" i="10"/>
  <c r="F702" i="10"/>
  <c r="F694" i="10"/>
  <c r="F686" i="10"/>
  <c r="F678" i="10"/>
  <c r="F670" i="10"/>
  <c r="F647" i="10"/>
  <c r="F646" i="10"/>
  <c r="F645" i="10"/>
  <c r="F629" i="10"/>
  <c r="F704" i="10"/>
  <c r="F697" i="10"/>
  <c r="F683" i="10"/>
  <c r="F682" i="10"/>
  <c r="F716" i="10"/>
  <c r="F713" i="10"/>
  <c r="F699" i="10"/>
  <c r="F698" i="10"/>
  <c r="F707" i="10"/>
  <c r="F706" i="10"/>
  <c r="F685" i="10"/>
  <c r="F638" i="10"/>
  <c r="F625" i="10"/>
  <c r="F709" i="10"/>
  <c r="F688" i="10"/>
  <c r="F681" i="10"/>
  <c r="F639" i="10"/>
  <c r="F633" i="10"/>
  <c r="F626" i="10"/>
  <c r="F705" i="10"/>
  <c r="F690" i="10"/>
  <c r="F677" i="10"/>
  <c r="F637" i="10"/>
  <c r="F635" i="10"/>
  <c r="F675" i="10"/>
  <c r="F672" i="10"/>
  <c r="F669" i="10"/>
  <c r="F641" i="10"/>
  <c r="F701" i="10"/>
  <c r="F680" i="10"/>
  <c r="F643" i="10"/>
  <c r="F631" i="10"/>
  <c r="F696" i="10"/>
  <c r="F689" i="10"/>
  <c r="F627" i="10"/>
  <c r="F691" i="10"/>
  <c r="F673" i="10"/>
  <c r="F636" i="10"/>
  <c r="F634" i="10"/>
  <c r="F693" i="10"/>
  <c r="F642" i="10"/>
  <c r="F640" i="10"/>
  <c r="F632" i="10"/>
  <c r="F712" i="10"/>
  <c r="F674" i="10"/>
  <c r="F630" i="10"/>
  <c r="F644" i="10"/>
  <c r="F628" i="10"/>
  <c r="E668" i="1" l="1"/>
  <c r="E692" i="1"/>
  <c r="E643" i="1"/>
  <c r="E635" i="1"/>
  <c r="E685" i="1"/>
  <c r="E627" i="1"/>
  <c r="E637" i="1"/>
  <c r="E640" i="1"/>
  <c r="E687" i="1"/>
  <c r="E701" i="1"/>
  <c r="E711" i="1"/>
  <c r="E678" i="1"/>
  <c r="E695" i="1"/>
  <c r="E646" i="1"/>
  <c r="E700" i="1"/>
  <c r="E674" i="1"/>
  <c r="E645" i="1"/>
  <c r="E680" i="1"/>
  <c r="E684" i="1"/>
  <c r="E707" i="1"/>
  <c r="E632" i="1"/>
  <c r="E628" i="1"/>
  <c r="E693" i="1"/>
  <c r="E676" i="1"/>
  <c r="E688" i="1"/>
  <c r="E638" i="1"/>
  <c r="E699" i="1"/>
  <c r="E647" i="1"/>
  <c r="E629" i="1"/>
  <c r="E691" i="1"/>
  <c r="E690" i="1"/>
  <c r="E706" i="1"/>
  <c r="E681" i="1"/>
  <c r="E689" i="1"/>
  <c r="E682" i="1"/>
  <c r="E625" i="1"/>
  <c r="E708" i="1"/>
  <c r="E675" i="1"/>
  <c r="E639" i="1"/>
  <c r="E669" i="1"/>
  <c r="E644" i="1"/>
  <c r="E710" i="1"/>
  <c r="E686" i="1"/>
  <c r="E672" i="1"/>
  <c r="E697" i="1"/>
  <c r="E634" i="1"/>
  <c r="E696" i="1"/>
  <c r="E633" i="1"/>
  <c r="E679" i="1"/>
  <c r="E713" i="1"/>
  <c r="E698" i="1"/>
  <c r="E670" i="1"/>
  <c r="E636" i="1"/>
  <c r="E630" i="1"/>
  <c r="E673" i="1"/>
  <c r="E624" i="1"/>
  <c r="E626" i="1"/>
  <c r="E709" i="1"/>
  <c r="E705" i="1"/>
  <c r="E704" i="1"/>
  <c r="E702" i="1"/>
  <c r="E694" i="1"/>
  <c r="E641" i="1"/>
  <c r="E642" i="1"/>
  <c r="E703" i="1"/>
  <c r="E671" i="1"/>
  <c r="E683" i="1"/>
  <c r="E631" i="1"/>
  <c r="E677" i="1"/>
  <c r="E712" i="1"/>
  <c r="C716" i="1"/>
  <c r="I373" i="9"/>
  <c r="F715" i="10"/>
  <c r="G625" i="10"/>
  <c r="E715" i="1" l="1"/>
  <c r="F624" i="1"/>
  <c r="G708" i="10"/>
  <c r="G700" i="10"/>
  <c r="G692" i="10"/>
  <c r="G684" i="10"/>
  <c r="G676" i="10"/>
  <c r="G668" i="10"/>
  <c r="G713" i="10"/>
  <c r="G705" i="10"/>
  <c r="G697" i="10"/>
  <c r="G689" i="10"/>
  <c r="G681" i="10"/>
  <c r="G673" i="10"/>
  <c r="G716" i="10"/>
  <c r="G707" i="10"/>
  <c r="G699" i="10"/>
  <c r="G691" i="10"/>
  <c r="G68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12" i="10"/>
  <c r="G711" i="10"/>
  <c r="G690" i="10"/>
  <c r="G706" i="10"/>
  <c r="G685" i="10"/>
  <c r="G693" i="10"/>
  <c r="G686" i="10"/>
  <c r="G672" i="10"/>
  <c r="G671" i="10"/>
  <c r="G628" i="10"/>
  <c r="G701" i="10"/>
  <c r="G710" i="10"/>
  <c r="G696" i="10"/>
  <c r="G695" i="10"/>
  <c r="G674" i="10"/>
  <c r="G629" i="10"/>
  <c r="G669" i="10"/>
  <c r="G694" i="10"/>
  <c r="G680" i="10"/>
  <c r="G645" i="10"/>
  <c r="G704" i="10"/>
  <c r="G687" i="10"/>
  <c r="G678" i="10"/>
  <c r="G647" i="10"/>
  <c r="G627" i="10"/>
  <c r="G682" i="10"/>
  <c r="G670" i="10"/>
  <c r="G698" i="10"/>
  <c r="G709" i="10"/>
  <c r="G703" i="10"/>
  <c r="G679" i="10"/>
  <c r="G688" i="10"/>
  <c r="G646" i="10"/>
  <c r="G677" i="10"/>
  <c r="G626" i="10"/>
  <c r="G702" i="10"/>
  <c r="F673" i="1" l="1"/>
  <c r="F700" i="1"/>
  <c r="F671" i="1"/>
  <c r="F702" i="1"/>
  <c r="F670" i="1"/>
  <c r="F686" i="1"/>
  <c r="F694" i="1"/>
  <c r="F683" i="1"/>
  <c r="F703" i="1"/>
  <c r="F630" i="1"/>
  <c r="F625" i="1"/>
  <c r="F682" i="1"/>
  <c r="F711" i="1"/>
  <c r="F631" i="1"/>
  <c r="F678" i="1"/>
  <c r="F684" i="1"/>
  <c r="F645" i="1"/>
  <c r="F698" i="1"/>
  <c r="F687" i="1"/>
  <c r="F690" i="1"/>
  <c r="F644" i="1"/>
  <c r="F634" i="1"/>
  <c r="F680" i="1"/>
  <c r="F707" i="1"/>
  <c r="F693" i="1"/>
  <c r="F633" i="1"/>
  <c r="F628" i="1"/>
  <c r="F677" i="1"/>
  <c r="F636" i="1"/>
  <c r="F626" i="1"/>
  <c r="F712" i="1"/>
  <c r="F709" i="1"/>
  <c r="F710" i="1"/>
  <c r="F642" i="1"/>
  <c r="F713" i="1"/>
  <c r="F639" i="1"/>
  <c r="F637" i="1"/>
  <c r="F701" i="1"/>
  <c r="F704" i="1"/>
  <c r="F681" i="1"/>
  <c r="F699" i="1"/>
  <c r="F646" i="1"/>
  <c r="F689" i="1"/>
  <c r="F679" i="1"/>
  <c r="F688" i="1"/>
  <c r="F692" i="1"/>
  <c r="F674" i="1"/>
  <c r="F672" i="1"/>
  <c r="F638" i="1"/>
  <c r="F696" i="1"/>
  <c r="F708" i="1"/>
  <c r="F706" i="1"/>
  <c r="F695" i="1"/>
  <c r="F675" i="1"/>
  <c r="F627" i="1"/>
  <c r="F676" i="1"/>
  <c r="F640" i="1"/>
  <c r="F635" i="1"/>
  <c r="F632" i="1"/>
  <c r="F685" i="1"/>
  <c r="F647" i="1"/>
  <c r="F668" i="1"/>
  <c r="F716" i="1"/>
  <c r="F705" i="1"/>
  <c r="F697" i="1"/>
  <c r="F643" i="1"/>
  <c r="F641" i="1"/>
  <c r="F669" i="1"/>
  <c r="F629" i="1"/>
  <c r="F691" i="1"/>
  <c r="G715" i="10"/>
  <c r="H628" i="10"/>
  <c r="F715" i="1" l="1"/>
  <c r="G625" i="1"/>
  <c r="H713" i="10"/>
  <c r="H705" i="10"/>
  <c r="H697" i="10"/>
  <c r="H689" i="10"/>
  <c r="H681" i="10"/>
  <c r="H673" i="10"/>
  <c r="H710" i="10"/>
  <c r="H702" i="10"/>
  <c r="H694" i="10"/>
  <c r="H686" i="10"/>
  <c r="H678" i="10"/>
  <c r="H670" i="10"/>
  <c r="H647" i="10"/>
  <c r="H646" i="10"/>
  <c r="H645" i="10"/>
  <c r="H712" i="10"/>
  <c r="H704" i="10"/>
  <c r="H696" i="10"/>
  <c r="H688" i="10"/>
  <c r="H680" i="10"/>
  <c r="H672" i="10"/>
  <c r="H698" i="10"/>
  <c r="H691" i="10"/>
  <c r="H707" i="10"/>
  <c r="H693" i="10"/>
  <c r="H692" i="10"/>
  <c r="H701" i="10"/>
  <c r="H700" i="10"/>
  <c r="H679" i="10"/>
  <c r="H641" i="10"/>
  <c r="H632" i="10"/>
  <c r="H709" i="10"/>
  <c r="H708" i="10"/>
  <c r="H703" i="10"/>
  <c r="H682" i="10"/>
  <c r="H675" i="10"/>
  <c r="H642" i="10"/>
  <c r="H716" i="10"/>
  <c r="H711" i="10"/>
  <c r="H699" i="10"/>
  <c r="H685" i="10"/>
  <c r="H639" i="10"/>
  <c r="H633" i="10"/>
  <c r="H687" i="10"/>
  <c r="H643" i="10"/>
  <c r="H631" i="10"/>
  <c r="H629" i="10"/>
  <c r="H636" i="10"/>
  <c r="H634" i="10"/>
  <c r="H684" i="10"/>
  <c r="H676" i="10"/>
  <c r="H640" i="10"/>
  <c r="H638" i="10"/>
  <c r="H706" i="10"/>
  <c r="H668" i="10"/>
  <c r="H644" i="10"/>
  <c r="H630" i="10"/>
  <c r="H674" i="10"/>
  <c r="H690" i="10"/>
  <c r="H637" i="10"/>
  <c r="H695" i="10"/>
  <c r="H677" i="10"/>
  <c r="H671" i="10"/>
  <c r="H635" i="10"/>
  <c r="H683" i="10"/>
  <c r="H669" i="10"/>
  <c r="G679" i="1" l="1"/>
  <c r="G694" i="1"/>
  <c r="G676" i="1"/>
  <c r="G696" i="1"/>
  <c r="G637" i="1"/>
  <c r="G635" i="1"/>
  <c r="G669" i="1"/>
  <c r="G701" i="1"/>
  <c r="G702" i="1"/>
  <c r="G704" i="1"/>
  <c r="G698" i="1"/>
  <c r="G675" i="1"/>
  <c r="G692" i="1"/>
  <c r="G640" i="1"/>
  <c r="G681" i="1"/>
  <c r="G699" i="1"/>
  <c r="G638" i="1"/>
  <c r="G697" i="1"/>
  <c r="G713" i="1"/>
  <c r="G641" i="1"/>
  <c r="G646" i="1"/>
  <c r="G716" i="1"/>
  <c r="G682" i="1"/>
  <c r="G626" i="1"/>
  <c r="G627" i="1"/>
  <c r="G629" i="1"/>
  <c r="G707" i="1"/>
  <c r="G708" i="1"/>
  <c r="G705" i="1"/>
  <c r="G677" i="1"/>
  <c r="G693" i="1"/>
  <c r="G643" i="1"/>
  <c r="G631" i="1"/>
  <c r="G706" i="1"/>
  <c r="G670" i="1"/>
  <c r="G683" i="1"/>
  <c r="G642" i="1"/>
  <c r="G633" i="1"/>
  <c r="G689" i="1"/>
  <c r="G630" i="1"/>
  <c r="G647" i="1"/>
  <c r="G703" i="1"/>
  <c r="G700" i="1"/>
  <c r="G639" i="1"/>
  <c r="G628" i="1"/>
  <c r="G709" i="1"/>
  <c r="G688" i="1"/>
  <c r="G711" i="1"/>
  <c r="G674" i="1"/>
  <c r="G673" i="1"/>
  <c r="G685" i="1"/>
  <c r="G691" i="1"/>
  <c r="G687" i="1"/>
  <c r="G636" i="1"/>
  <c r="G634" i="1"/>
  <c r="G645" i="1"/>
  <c r="G632" i="1"/>
  <c r="G644" i="1"/>
  <c r="G684" i="1"/>
  <c r="G678" i="1"/>
  <c r="G672" i="1"/>
  <c r="G712" i="1"/>
  <c r="G671" i="1"/>
  <c r="G690" i="1"/>
  <c r="G710" i="1"/>
  <c r="G668" i="1"/>
  <c r="G686" i="1"/>
  <c r="G680" i="1"/>
  <c r="G695" i="1"/>
  <c r="H715" i="10"/>
  <c r="I629" i="10"/>
  <c r="H628" i="1" l="1"/>
  <c r="H703" i="1" s="1"/>
  <c r="G715" i="1"/>
  <c r="I713" i="10"/>
  <c r="I710" i="10"/>
  <c r="I702" i="10"/>
  <c r="I694" i="10"/>
  <c r="I686" i="10"/>
  <c r="I678" i="10"/>
  <c r="I670" i="10"/>
  <c r="I647" i="10"/>
  <c r="I646" i="10"/>
  <c r="I645" i="10"/>
  <c r="I716" i="10"/>
  <c r="I707" i="10"/>
  <c r="I699" i="10"/>
  <c r="I691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09" i="10"/>
  <c r="I701" i="10"/>
  <c r="I693" i="10"/>
  <c r="I685" i="10"/>
  <c r="I677" i="10"/>
  <c r="I669" i="10"/>
  <c r="I706" i="10"/>
  <c r="I705" i="10"/>
  <c r="I684" i="10"/>
  <c r="I700" i="10"/>
  <c r="I679" i="10"/>
  <c r="I708" i="10"/>
  <c r="I687" i="10"/>
  <c r="I680" i="10"/>
  <c r="I711" i="10"/>
  <c r="I704" i="10"/>
  <c r="I690" i="10"/>
  <c r="I689" i="10"/>
  <c r="I668" i="10"/>
  <c r="I692" i="10"/>
  <c r="I672" i="10"/>
  <c r="I696" i="10"/>
  <c r="I682" i="10"/>
  <c r="I698" i="10"/>
  <c r="I676" i="10"/>
  <c r="I673" i="10"/>
  <c r="I703" i="10"/>
  <c r="I712" i="10"/>
  <c r="I695" i="10"/>
  <c r="I688" i="10"/>
  <c r="I674" i="10"/>
  <c r="I671" i="10"/>
  <c r="I681" i="10"/>
  <c r="I697" i="10"/>
  <c r="H716" i="1" l="1"/>
  <c r="H681" i="1"/>
  <c r="H696" i="1"/>
  <c r="H700" i="1"/>
  <c r="H686" i="1"/>
  <c r="H694" i="1"/>
  <c r="H712" i="1"/>
  <c r="H708" i="1"/>
  <c r="H691" i="1"/>
  <c r="H682" i="1"/>
  <c r="H637" i="1"/>
  <c r="H632" i="1"/>
  <c r="H676" i="1"/>
  <c r="H643" i="1"/>
  <c r="H645" i="1"/>
  <c r="H629" i="1"/>
  <c r="I629" i="1" s="1"/>
  <c r="H641" i="1"/>
  <c r="H679" i="1"/>
  <c r="H701" i="1"/>
  <c r="H699" i="1"/>
  <c r="H669" i="1"/>
  <c r="H695" i="1"/>
  <c r="H674" i="1"/>
  <c r="H683" i="1"/>
  <c r="H631" i="1"/>
  <c r="H647" i="1"/>
  <c r="H702" i="1"/>
  <c r="H698" i="1"/>
  <c r="H689" i="1"/>
  <c r="H704" i="1"/>
  <c r="H675" i="1"/>
  <c r="H687" i="1"/>
  <c r="H646" i="1"/>
  <c r="H684" i="1"/>
  <c r="H668" i="1"/>
  <c r="H640" i="1"/>
  <c r="H707" i="1"/>
  <c r="H680" i="1"/>
  <c r="H639" i="1"/>
  <c r="H670" i="1"/>
  <c r="H692" i="1"/>
  <c r="H638" i="1"/>
  <c r="H633" i="1"/>
  <c r="H644" i="1"/>
  <c r="H711" i="1"/>
  <c r="H677" i="1"/>
  <c r="H709" i="1"/>
  <c r="H673" i="1"/>
  <c r="H634" i="1"/>
  <c r="H713" i="1"/>
  <c r="H672" i="1"/>
  <c r="H710" i="1"/>
  <c r="H706" i="1"/>
  <c r="H685" i="1"/>
  <c r="H671" i="1"/>
  <c r="H693" i="1"/>
  <c r="H636" i="1"/>
  <c r="H705" i="1"/>
  <c r="H678" i="1"/>
  <c r="H697" i="1"/>
  <c r="H630" i="1"/>
  <c r="H690" i="1"/>
  <c r="H635" i="1"/>
  <c r="H688" i="1"/>
  <c r="H642" i="1"/>
  <c r="I715" i="10"/>
  <c r="J630" i="10"/>
  <c r="H715" i="1" l="1"/>
  <c r="I697" i="1"/>
  <c r="I701" i="1"/>
  <c r="I691" i="1"/>
  <c r="I707" i="1"/>
  <c r="I633" i="1"/>
  <c r="I711" i="1"/>
  <c r="I635" i="1"/>
  <c r="I646" i="1"/>
  <c r="I688" i="1"/>
  <c r="I636" i="1"/>
  <c r="I645" i="1"/>
  <c r="I631" i="1"/>
  <c r="I716" i="1"/>
  <c r="I639" i="1"/>
  <c r="I682" i="1"/>
  <c r="I683" i="1"/>
  <c r="I678" i="1"/>
  <c r="I680" i="1"/>
  <c r="I672" i="1"/>
  <c r="I637" i="1"/>
  <c r="I641" i="1"/>
  <c r="I640" i="1"/>
  <c r="I703" i="1"/>
  <c r="I676" i="1"/>
  <c r="I685" i="1"/>
  <c r="I695" i="1"/>
  <c r="I696" i="1"/>
  <c r="I710" i="1"/>
  <c r="I638" i="1"/>
  <c r="I644" i="1"/>
  <c r="I686" i="1"/>
  <c r="I643" i="1"/>
  <c r="I647" i="1"/>
  <c r="I673" i="1"/>
  <c r="I698" i="1"/>
  <c r="I671" i="1"/>
  <c r="I699" i="1"/>
  <c r="I700" i="1"/>
  <c r="I669" i="1"/>
  <c r="I642" i="1"/>
  <c r="I675" i="1"/>
  <c r="I677" i="1"/>
  <c r="I713" i="1"/>
  <c r="I634" i="1"/>
  <c r="I706" i="1"/>
  <c r="I705" i="1"/>
  <c r="I674" i="1"/>
  <c r="I704" i="1"/>
  <c r="I670" i="1"/>
  <c r="I679" i="1"/>
  <c r="I702" i="1"/>
  <c r="I684" i="1"/>
  <c r="I712" i="1"/>
  <c r="I708" i="1"/>
  <c r="I690" i="1"/>
  <c r="I632" i="1"/>
  <c r="I692" i="1"/>
  <c r="I694" i="1"/>
  <c r="I681" i="1"/>
  <c r="I709" i="1"/>
  <c r="I668" i="1"/>
  <c r="I693" i="1"/>
  <c r="I630" i="1"/>
  <c r="I689" i="1"/>
  <c r="I687" i="1"/>
  <c r="J716" i="10"/>
  <c r="J707" i="10"/>
  <c r="J699" i="10"/>
  <c r="J691" i="10"/>
  <c r="J683" i="10"/>
  <c r="J675" i="10"/>
  <c r="J644" i="10"/>
  <c r="J643" i="10"/>
  <c r="J642" i="10"/>
  <c r="J641" i="10"/>
  <c r="J640" i="10"/>
  <c r="J639" i="10"/>
  <c r="J638" i="10"/>
  <c r="J637" i="10"/>
  <c r="J636" i="10"/>
  <c r="J635" i="10"/>
  <c r="J712" i="10"/>
  <c r="J704" i="10"/>
  <c r="J696" i="10"/>
  <c r="J688" i="10"/>
  <c r="J680" i="10"/>
  <c r="J672" i="10"/>
  <c r="J706" i="10"/>
  <c r="J698" i="10"/>
  <c r="J690" i="10"/>
  <c r="J682" i="10"/>
  <c r="J674" i="10"/>
  <c r="J692" i="10"/>
  <c r="J685" i="10"/>
  <c r="J708" i="10"/>
  <c r="J701" i="10"/>
  <c r="J687" i="10"/>
  <c r="J686" i="10"/>
  <c r="J709" i="10"/>
  <c r="J695" i="10"/>
  <c r="J694" i="10"/>
  <c r="J673" i="10"/>
  <c r="J703" i="10"/>
  <c r="J702" i="10"/>
  <c r="J697" i="10"/>
  <c r="J676" i="10"/>
  <c r="J669" i="10"/>
  <c r="J645" i="10"/>
  <c r="J634" i="10"/>
  <c r="J631" i="10"/>
  <c r="J678" i="10"/>
  <c r="J647" i="10"/>
  <c r="J710" i="10"/>
  <c r="J689" i="10"/>
  <c r="J670" i="10"/>
  <c r="J713" i="10"/>
  <c r="J684" i="10"/>
  <c r="J700" i="10"/>
  <c r="J693" i="10"/>
  <c r="J679" i="10"/>
  <c r="J671" i="10"/>
  <c r="J668" i="10"/>
  <c r="J632" i="10"/>
  <c r="J681" i="10"/>
  <c r="J677" i="10"/>
  <c r="J646" i="10"/>
  <c r="J711" i="10"/>
  <c r="J705" i="10"/>
  <c r="J633" i="10"/>
  <c r="I715" i="1" l="1"/>
  <c r="J630" i="1"/>
  <c r="L647" i="10"/>
  <c r="L709" i="10" s="1"/>
  <c r="J715" i="10"/>
  <c r="K644" i="10"/>
  <c r="J700" i="1" l="1"/>
  <c r="J709" i="1"/>
  <c r="J681" i="1"/>
  <c r="J671" i="1"/>
  <c r="J694" i="1"/>
  <c r="J646" i="1"/>
  <c r="J641" i="1"/>
  <c r="J668" i="1"/>
  <c r="J679" i="1"/>
  <c r="J643" i="1"/>
  <c r="J689" i="1"/>
  <c r="J701" i="1"/>
  <c r="J704" i="1"/>
  <c r="J638" i="1"/>
  <c r="J636" i="1"/>
  <c r="J695" i="1"/>
  <c r="J675" i="1"/>
  <c r="J705" i="1"/>
  <c r="J672" i="1"/>
  <c r="J708" i="1"/>
  <c r="J680" i="1"/>
  <c r="J670" i="1"/>
  <c r="J688" i="1"/>
  <c r="J682" i="1"/>
  <c r="J642" i="1"/>
  <c r="J691" i="1"/>
  <c r="J645" i="1"/>
  <c r="J686" i="1"/>
  <c r="J703" i="1"/>
  <c r="J637" i="1"/>
  <c r="J710" i="1"/>
  <c r="J674" i="1"/>
  <c r="J706" i="1"/>
  <c r="J635" i="1"/>
  <c r="J707" i="1"/>
  <c r="J699" i="1"/>
  <c r="J713" i="1"/>
  <c r="J702" i="1"/>
  <c r="J631" i="1"/>
  <c r="J634" i="1"/>
  <c r="J693" i="1"/>
  <c r="J716" i="1"/>
  <c r="J632" i="1"/>
  <c r="J692" i="1"/>
  <c r="J698" i="1"/>
  <c r="J669" i="1"/>
  <c r="J678" i="1"/>
  <c r="J639" i="1"/>
  <c r="J687" i="1"/>
  <c r="J633" i="1"/>
  <c r="J685" i="1"/>
  <c r="J647" i="1"/>
  <c r="J696" i="1"/>
  <c r="J683" i="1"/>
  <c r="J676" i="1"/>
  <c r="J711" i="1"/>
  <c r="J644" i="1"/>
  <c r="J677" i="1"/>
  <c r="J690" i="1"/>
  <c r="J673" i="1"/>
  <c r="J697" i="1"/>
  <c r="J712" i="1"/>
  <c r="J684" i="1"/>
  <c r="J640" i="1"/>
  <c r="L687" i="10"/>
  <c r="L695" i="10"/>
  <c r="L699" i="10"/>
  <c r="L697" i="10"/>
  <c r="L689" i="10"/>
  <c r="L668" i="10"/>
  <c r="L677" i="10"/>
  <c r="L671" i="10"/>
  <c r="L703" i="10"/>
  <c r="L679" i="10"/>
  <c r="L682" i="10"/>
  <c r="L672" i="10"/>
  <c r="L691" i="10"/>
  <c r="L710" i="10"/>
  <c r="L684" i="10"/>
  <c r="L693" i="10"/>
  <c r="L678" i="10"/>
  <c r="L696" i="10"/>
  <c r="L712" i="10"/>
  <c r="L680" i="10"/>
  <c r="L707" i="10"/>
  <c r="L692" i="10"/>
  <c r="L698" i="10"/>
  <c r="L701" i="10"/>
  <c r="L688" i="10"/>
  <c r="L716" i="10"/>
  <c r="L708" i="10"/>
  <c r="L669" i="10"/>
  <c r="L683" i="10"/>
  <c r="L694" i="10"/>
  <c r="L702" i="10"/>
  <c r="L674" i="10"/>
  <c r="L705" i="10"/>
  <c r="L670" i="10"/>
  <c r="L676" i="10"/>
  <c r="L685" i="10"/>
  <c r="L673" i="10"/>
  <c r="L686" i="10"/>
  <c r="L690" i="10"/>
  <c r="L675" i="10"/>
  <c r="L704" i="10"/>
  <c r="L711" i="10"/>
  <c r="L681" i="10"/>
  <c r="L713" i="10"/>
  <c r="L700" i="10"/>
  <c r="L706" i="10"/>
  <c r="K713" i="10"/>
  <c r="K716" i="10"/>
  <c r="K712" i="10"/>
  <c r="K704" i="10"/>
  <c r="K696" i="10"/>
  <c r="K688" i="10"/>
  <c r="K680" i="10"/>
  <c r="K672" i="10"/>
  <c r="K709" i="10"/>
  <c r="M709" i="10" s="1"/>
  <c r="K701" i="10"/>
  <c r="K693" i="10"/>
  <c r="K685" i="10"/>
  <c r="K677" i="10"/>
  <c r="K669" i="10"/>
  <c r="K711" i="10"/>
  <c r="K703" i="10"/>
  <c r="K695" i="10"/>
  <c r="K687" i="10"/>
  <c r="K679" i="10"/>
  <c r="K671" i="10"/>
  <c r="K700" i="10"/>
  <c r="K699" i="10"/>
  <c r="K694" i="10"/>
  <c r="K702" i="10"/>
  <c r="K681" i="10"/>
  <c r="K674" i="10"/>
  <c r="K710" i="10"/>
  <c r="K705" i="10"/>
  <c r="K698" i="10"/>
  <c r="K684" i="10"/>
  <c r="K683" i="10"/>
  <c r="K678" i="10"/>
  <c r="K675" i="10"/>
  <c r="K689" i="10"/>
  <c r="K682" i="10"/>
  <c r="K670" i="10"/>
  <c r="K707" i="10"/>
  <c r="K676" i="10"/>
  <c r="K673" i="10"/>
  <c r="M673" i="10" s="1"/>
  <c r="K691" i="10"/>
  <c r="K668" i="10"/>
  <c r="K706" i="10"/>
  <c r="K686" i="10"/>
  <c r="K690" i="10"/>
  <c r="K697" i="10"/>
  <c r="K708" i="10"/>
  <c r="K692" i="10"/>
  <c r="K644" i="1" l="1"/>
  <c r="K677" i="1" s="1"/>
  <c r="M706" i="10"/>
  <c r="L647" i="1"/>
  <c r="L675" i="1" s="1"/>
  <c r="M670" i="10"/>
  <c r="M672" i="10"/>
  <c r="M683" i="10"/>
  <c r="J715" i="1"/>
  <c r="M712" i="10"/>
  <c r="M695" i="10"/>
  <c r="M711" i="10"/>
  <c r="M684" i="10"/>
  <c r="M702" i="10"/>
  <c r="M685" i="10"/>
  <c r="M688" i="10"/>
  <c r="M687" i="10"/>
  <c r="M668" i="10"/>
  <c r="M694" i="10"/>
  <c r="M696" i="10"/>
  <c r="M691" i="10"/>
  <c r="M701" i="10"/>
  <c r="M681" i="10"/>
  <c r="L715" i="10"/>
  <c r="M682" i="10"/>
  <c r="M698" i="10"/>
  <c r="M689" i="10"/>
  <c r="M699" i="10"/>
  <c r="M704" i="10"/>
  <c r="M710" i="10"/>
  <c r="M676" i="10"/>
  <c r="M678" i="10"/>
  <c r="M671" i="10"/>
  <c r="M692" i="10"/>
  <c r="M693" i="10"/>
  <c r="M703" i="10"/>
  <c r="M708" i="10"/>
  <c r="M700" i="10"/>
  <c r="M690" i="10"/>
  <c r="M669" i="10"/>
  <c r="M705" i="10"/>
  <c r="M697" i="10"/>
  <c r="M675" i="10"/>
  <c r="M674" i="10"/>
  <c r="M686" i="10"/>
  <c r="M707" i="10"/>
  <c r="M679" i="10"/>
  <c r="M677" i="10"/>
  <c r="M680" i="10"/>
  <c r="M713" i="10"/>
  <c r="K715" i="10"/>
  <c r="K672" i="1" l="1"/>
  <c r="K671" i="1"/>
  <c r="K673" i="1"/>
  <c r="K692" i="1"/>
  <c r="K704" i="1"/>
  <c r="K716" i="1"/>
  <c r="K687" i="1"/>
  <c r="K689" i="1"/>
  <c r="K705" i="1"/>
  <c r="K675" i="1"/>
  <c r="M675" i="1" s="1"/>
  <c r="K701" i="1"/>
  <c r="K691" i="1"/>
  <c r="K690" i="1"/>
  <c r="K706" i="1"/>
  <c r="K679" i="1"/>
  <c r="K696" i="1"/>
  <c r="K680" i="1"/>
  <c r="K688" i="1"/>
  <c r="K695" i="1"/>
  <c r="K681" i="1"/>
  <c r="K669" i="1"/>
  <c r="K707" i="1"/>
  <c r="K676" i="1"/>
  <c r="K703" i="1"/>
  <c r="K684" i="1"/>
  <c r="K682" i="1"/>
  <c r="K708" i="1"/>
  <c r="K678" i="1"/>
  <c r="K711" i="1"/>
  <c r="K712" i="1"/>
  <c r="K700" i="1"/>
  <c r="K686" i="1"/>
  <c r="K683" i="1"/>
  <c r="K702" i="1"/>
  <c r="K668" i="1"/>
  <c r="K670" i="1"/>
  <c r="K709" i="1"/>
  <c r="K693" i="1"/>
  <c r="K699" i="1"/>
  <c r="K713" i="1"/>
  <c r="K674" i="1"/>
  <c r="K685" i="1"/>
  <c r="K694" i="1"/>
  <c r="K698" i="1"/>
  <c r="K710" i="1"/>
  <c r="K697" i="1"/>
  <c r="L695" i="1"/>
  <c r="L673" i="1"/>
  <c r="L692" i="1"/>
  <c r="L708" i="1"/>
  <c r="L685" i="1"/>
  <c r="L696" i="1"/>
  <c r="L680" i="1"/>
  <c r="M680" i="1" s="1"/>
  <c r="L668" i="1"/>
  <c r="L672" i="1"/>
  <c r="L713" i="1"/>
  <c r="L702" i="1"/>
  <c r="L699" i="1"/>
  <c r="L689" i="1"/>
  <c r="L686" i="1"/>
  <c r="L678" i="1"/>
  <c r="L677" i="1"/>
  <c r="M677" i="1" s="1"/>
  <c r="E55" i="9" s="1"/>
  <c r="L705" i="1"/>
  <c r="L691" i="1"/>
  <c r="L693" i="1"/>
  <c r="L690" i="1"/>
  <c r="L676" i="1"/>
  <c r="L701" i="1"/>
  <c r="L697" i="1"/>
  <c r="L688" i="1"/>
  <c r="L704" i="1"/>
  <c r="L670" i="1"/>
  <c r="M670" i="1" s="1"/>
  <c r="L716" i="1"/>
  <c r="L710" i="1"/>
  <c r="L682" i="1"/>
  <c r="L698" i="1"/>
  <c r="L703" i="1"/>
  <c r="L684" i="1"/>
  <c r="L681" i="1"/>
  <c r="L683" i="1"/>
  <c r="L712" i="1"/>
  <c r="L687" i="1"/>
  <c r="L671" i="1"/>
  <c r="L700" i="1"/>
  <c r="L679" i="1"/>
  <c r="L669" i="1"/>
  <c r="L706" i="1"/>
  <c r="L694" i="1"/>
  <c r="L707" i="1"/>
  <c r="L711" i="1"/>
  <c r="L674" i="1"/>
  <c r="L709" i="1"/>
  <c r="M715" i="10"/>
  <c r="M704" i="1" l="1"/>
  <c r="D183" i="9" s="1"/>
  <c r="M705" i="1"/>
  <c r="E183" i="9" s="1"/>
  <c r="M672" i="1"/>
  <c r="G23" i="9" s="1"/>
  <c r="M695" i="1"/>
  <c r="I119" i="9" s="1"/>
  <c r="M707" i="1"/>
  <c r="M706" i="1"/>
  <c r="F183" i="9" s="1"/>
  <c r="M682" i="1"/>
  <c r="C87" i="9" s="1"/>
  <c r="M687" i="1"/>
  <c r="H87" i="9" s="1"/>
  <c r="M711" i="1"/>
  <c r="M700" i="1"/>
  <c r="M684" i="1"/>
  <c r="E87" i="9" s="1"/>
  <c r="M690" i="1"/>
  <c r="D119" i="9" s="1"/>
  <c r="M686" i="1"/>
  <c r="G87" i="9" s="1"/>
  <c r="M669" i="1"/>
  <c r="D23" i="9" s="1"/>
  <c r="M671" i="1"/>
  <c r="F23" i="9" s="1"/>
  <c r="M693" i="1"/>
  <c r="G119" i="9" s="1"/>
  <c r="M689" i="1"/>
  <c r="C119" i="9" s="1"/>
  <c r="M681" i="1"/>
  <c r="I55" i="9" s="1"/>
  <c r="M703" i="1"/>
  <c r="C183" i="9" s="1"/>
  <c r="M701" i="1"/>
  <c r="M708" i="1"/>
  <c r="H183" i="9" s="1"/>
  <c r="C55" i="9"/>
  <c r="M698" i="1"/>
  <c r="E151" i="9" s="1"/>
  <c r="M688" i="1"/>
  <c r="I87" i="9" s="1"/>
  <c r="M691" i="1"/>
  <c r="E119" i="9" s="1"/>
  <c r="M699" i="1"/>
  <c r="F151" i="9" s="1"/>
  <c r="M696" i="1"/>
  <c r="M712" i="1"/>
  <c r="E215" i="9" s="1"/>
  <c r="M683" i="1"/>
  <c r="D87" i="9" s="1"/>
  <c r="M710" i="1"/>
  <c r="M674" i="1"/>
  <c r="M679" i="1"/>
  <c r="M676" i="1"/>
  <c r="D55" i="9" s="1"/>
  <c r="M678" i="1"/>
  <c r="M692" i="1"/>
  <c r="M673" i="1"/>
  <c r="M685" i="1"/>
  <c r="F87" i="9" s="1"/>
  <c r="L715" i="1"/>
  <c r="K715" i="1"/>
  <c r="M694" i="1"/>
  <c r="M668" i="1"/>
  <c r="M697" i="1"/>
  <c r="M702" i="1"/>
  <c r="M709" i="1"/>
  <c r="M713" i="1"/>
  <c r="H55" i="9"/>
  <c r="E23" i="9"/>
  <c r="G183" i="9"/>
  <c r="I23" i="9" l="1"/>
  <c r="H151" i="9"/>
  <c r="G151" i="9"/>
  <c r="D215" i="9"/>
  <c r="C151" i="9"/>
  <c r="H119" i="9"/>
  <c r="F119" i="9"/>
  <c r="I183" i="9"/>
  <c r="C215" i="9"/>
  <c r="G55" i="9"/>
  <c r="H23" i="9"/>
  <c r="F55" i="9"/>
  <c r="D151" i="9"/>
  <c r="C23" i="9"/>
  <c r="M715" i="1"/>
  <c r="F215" i="9"/>
  <c r="I151" i="9"/>
</calcChain>
</file>

<file path=xl/sharedStrings.xml><?xml version="1.0" encoding="utf-8"?>
<sst xmlns="http://schemas.openxmlformats.org/spreadsheetml/2006/main" count="4395" uniqueCount="1011">
  <si>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</si>
  <si>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</si>
  <si>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</si>
  <si>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</si>
  <si>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</si>
  <si>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</si>
  <si>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</si>
  <si>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</si>
  <si>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</si>
  <si>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</si>
  <si>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</si>
  <si>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</si>
  <si>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</si>
  <si>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</si>
  <si>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</si>
  <si>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</si>
  <si>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</si>
  <si>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</si>
  <si>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</si>
  <si>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</si>
  <si>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</si>
  <si>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</si>
  <si>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</si>
  <si>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</si>
  <si>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</si>
  <si>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</si>
  <si>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</si>
  <si>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</si>
  <si>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</si>
  <si>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</si>
  <si>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</si>
  <si>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</si>
  <si>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</si>
  <si>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</si>
  <si>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</si>
  <si>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</si>
  <si>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</si>
  <si>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</si>
  <si>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</si>
  <si>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</si>
  <si>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</si>
  <si>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</si>
  <si>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</si>
  <si>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</si>
  <si>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</si>
  <si>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</si>
  <si>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</si>
  <si>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</si>
  <si>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</si>
  <si>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</si>
  <si>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</si>
  <si>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</si>
  <si>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</si>
  <si>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</si>
  <si>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</si>
  <si>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</si>
  <si>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</si>
  <si>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</si>
  <si>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</si>
  <si>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</si>
  <si>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</si>
  <si>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</si>
  <si>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</si>
  <si>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</si>
  <si>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</si>
  <si>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</si>
  <si>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</si>
  <si>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</si>
  <si>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</si>
  <si>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</si>
  <si>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</si>
  <si>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</si>
  <si>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</si>
  <si>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</si>
  <si>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</si>
  <si>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</si>
  <si>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</si>
  <si>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</si>
  <si>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</si>
  <si>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</si>
  <si>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</si>
  <si>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</si>
  <si>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</si>
  <si>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</si>
  <si>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</si>
  <si>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</si>
  <si>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</si>
  <si>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</si>
  <si>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</si>
  <si>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</si>
  <si>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</si>
  <si>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</si>
  <si>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</si>
  <si>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</si>
  <si>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</si>
  <si>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</si>
  <si>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</si>
  <si>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</si>
  <si>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</si>
  <si>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</si>
  <si>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</si>
  <si>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</si>
  <si>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</si>
  <si>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</si>
  <si>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</si>
  <si>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</si>
  <si>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</si>
  <si>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</si>
  <si>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</si>
  <si>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</si>
  <si>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</si>
  <si>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</si>
  <si>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</si>
  <si>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</si>
  <si>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</si>
  <si>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</si>
  <si>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</si>
  <si>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</si>
  <si>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</si>
  <si>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</si>
  <si>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</si>
  <si>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</si>
  <si>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</si>
  <si>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</si>
  <si>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</si>
  <si>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</si>
  <si>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</si>
  <si>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</si>
  <si>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</si>
  <si>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</si>
  <si>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</si>
  <si>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</si>
  <si>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</si>
  <si>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</si>
  <si>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</si>
  <si>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</si>
  <si>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</si>
  <si>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</si>
  <si>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</si>
  <si>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</si>
  <si>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</si>
  <si>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</si>
  <si>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</si>
  <si>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</si>
  <si>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</si>
  <si>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</si>
  <si>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</si>
  <si>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</si>
  <si>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</si>
  <si>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</si>
  <si>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</si>
  <si>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</si>
  <si>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</si>
  <si>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</si>
  <si>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</si>
  <si>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</si>
  <si>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</si>
  <si>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</si>
  <si>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</si>
  <si>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</si>
  <si>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</si>
  <si>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</si>
  <si>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</si>
  <si>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</si>
  <si>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</si>
  <si>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</si>
  <si>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</si>
  <si>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</si>
  <si>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</si>
  <si>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</si>
  <si>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</si>
  <si>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</si>
  <si>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</si>
  <si>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</si>
  <si>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</si>
  <si>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</si>
  <si>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</si>
  <si>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</si>
  <si>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</si>
  <si>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</si>
  <si>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</si>
  <si>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</si>
  <si>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</si>
  <si>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</si>
  <si>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</si>
  <si>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</si>
  <si>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</si>
  <si>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</si>
  <si>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</si>
  <si>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</si>
  <si>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</si>
  <si>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</si>
  <si>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</si>
  <si>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</si>
  <si>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</si>
  <si>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</si>
  <si>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</si>
  <si>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</si>
  <si>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</si>
  <si>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</si>
  <si>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</si>
  <si>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</si>
  <si>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</si>
  <si>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</si>
  <si>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</si>
  <si>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</si>
  <si>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</si>
  <si>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</si>
  <si>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</si>
  <si>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</si>
  <si>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</si>
  <si>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</si>
  <si>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</si>
  <si>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</si>
  <si>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</si>
  <si>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</si>
  <si>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</si>
  <si>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</si>
  <si>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</si>
  <si>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</si>
  <si>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</si>
  <si>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</si>
  <si>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</si>
  <si>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</si>
  <si>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</si>
  <si>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</si>
  <si>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</si>
  <si>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</si>
  <si>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</si>
  <si>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</si>
  <si>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</si>
  <si>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</si>
  <si>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</si>
  <si>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</si>
  <si>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</si>
  <si>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</si>
  <si>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</si>
  <si>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</si>
  <si>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</si>
  <si>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</si>
  <si>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</si>
  <si>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</si>
  <si>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</si>
  <si>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</si>
  <si>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</si>
  <si>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</si>
  <si>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</si>
  <si>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</si>
  <si>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</si>
  <si>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</si>
  <si>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</si>
  <si>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</si>
  <si>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</si>
  <si>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</si>
  <si>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</si>
  <si>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</si>
  <si>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</si>
  <si>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</si>
  <si>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</si>
  <si>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</si>
  <si>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</si>
  <si>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</si>
  <si>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</si>
  <si>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</si>
  <si>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</si>
  <si>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</si>
  <si>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</si>
  <si>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</si>
  <si>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</si>
  <si>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</si>
  <si>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</si>
  <si>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</si>
  <si>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</si>
  <si>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</si>
  <si>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</si>
  <si>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</si>
  <si>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</si>
  <si>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</si>
  <si>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</si>
  <si>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</si>
  <si>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</si>
  <si>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</si>
  <si>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</si>
  <si>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</si>
  <si>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</si>
  <si>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</si>
  <si>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</si>
  <si>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</si>
  <si>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</si>
  <si>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</si>
  <si>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</si>
  <si>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</si>
  <si>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</si>
  <si>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</si>
  <si>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</si>
  <si>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</si>
  <si>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</si>
  <si>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</si>
  <si>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</si>
  <si>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</si>
  <si>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</si>
  <si>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</si>
  <si>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</si>
  <si>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</si>
  <si>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</si>
  <si>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</si>
  <si>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</si>
  <si>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</si>
  <si>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</si>
  <si>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</si>
  <si>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</si>
  <si>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</si>
  <si>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</si>
  <si>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</si>
  <si>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</si>
  <si>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</si>
  <si>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</si>
  <si>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</si>
  <si>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</si>
  <si>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</si>
  <si>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</si>
  <si>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</si>
  <si>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</si>
  <si>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</si>
  <si>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</si>
  <si>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</si>
  <si>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</si>
  <si>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</si>
  <si>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</si>
  <si>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</si>
  <si>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</si>
  <si>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</si>
  <si>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</si>
  <si>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</si>
  <si>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</si>
  <si>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</si>
  <si>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</si>
  <si>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</si>
  <si>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</si>
  <si>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</si>
  <si>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</si>
  <si>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</si>
  <si>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</si>
  <si>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</si>
  <si>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</si>
  <si>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</si>
  <si>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</si>
  <si>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</si>
  <si>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</si>
  <si>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</si>
  <si>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</si>
  <si>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</si>
  <si>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</si>
  <si>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</si>
  <si>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</si>
  <si>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</si>
  <si>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</si>
  <si>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</si>
  <si>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</si>
  <si>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</si>
  <si>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</si>
  <si>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</si>
  <si>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</si>
  <si>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</si>
  <si>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</si>
  <si>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</si>
  <si>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</si>
  <si>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</si>
  <si>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</si>
  <si>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</si>
  <si>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</si>
  <si>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</si>
  <si>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</si>
  <si>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</si>
  <si>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</si>
  <si>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</si>
  <si>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</si>
  <si>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</si>
  <si>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</si>
  <si>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</si>
  <si>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</si>
  <si>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</si>
  <si>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</si>
  <si>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</si>
  <si>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</si>
  <si>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</si>
  <si>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</si>
  <si>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</si>
  <si>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</si>
  <si>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</si>
  <si>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</si>
  <si>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</si>
  <si>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</si>
  <si>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</si>
  <si>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</si>
  <si>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</si>
  <si>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</si>
  <si>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</si>
  <si>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</si>
  <si>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</si>
  <si>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</si>
  <si>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</si>
  <si>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</si>
  <si>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</si>
  <si>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</si>
  <si>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</si>
  <si>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</si>
  <si>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</si>
  <si>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</si>
  <si>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</si>
  <si>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</si>
  <si>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</si>
  <si>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</si>
  <si>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</si>
  <si>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</si>
  <si>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</si>
  <si>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</si>
  <si>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</si>
  <si>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</si>
  <si>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</si>
  <si>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</si>
  <si>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</si>
  <si>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</si>
  <si>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</si>
  <si>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</si>
  <si>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</si>
  <si>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</si>
  <si>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</si>
  <si>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</si>
  <si>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</si>
  <si>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</si>
  <si>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</si>
  <si>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</si>
  <si>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</si>
  <si>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</si>
  <si>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</si>
  <si>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</si>
  <si>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</si>
  <si>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</si>
  <si>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</si>
  <si>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</si>
  <si>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</si>
  <si>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</si>
  <si>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</si>
  <si>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</si>
  <si>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</si>
  <si>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</si>
  <si>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</si>
  <si>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</si>
  <si>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</si>
  <si>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</si>
  <si>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</si>
  <si>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</si>
  <si>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</si>
  <si>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</si>
  <si>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</si>
  <si>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</si>
  <si>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</si>
  <si>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</si>
  <si>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</si>
  <si>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</si>
  <si>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</si>
  <si>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</si>
  <si>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</si>
  <si>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</si>
  <si>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</si>
  <si>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</si>
  <si>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</si>
  <si>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</si>
  <si>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</si>
  <si>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</si>
  <si>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</si>
  <si>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</si>
  <si>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</si>
  <si>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</si>
  <si>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</si>
  <si>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</si>
  <si>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</si>
  <si>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</si>
  <si>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</si>
  <si>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</si>
  <si>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</si>
  <si>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</si>
  <si>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</si>
  <si>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</si>
  <si>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</si>
  <si>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</si>
  <si>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</si>
  <si>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</si>
  <si>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</si>
  <si>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</si>
  <si>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</si>
  <si>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</si>
  <si>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</si>
  <si>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</si>
  <si>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</si>
  <si>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</si>
  <si>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</si>
  <si>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</si>
  <si>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</si>
  <si>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</si>
  <si>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</si>
  <si>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</si>
  <si>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</si>
  <si>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</si>
  <si>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</si>
  <si>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</si>
  <si>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</si>
  <si>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</si>
  <si>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</si>
  <si>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</si>
  <si>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</si>
  <si>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</si>
  <si>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</si>
  <si>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</si>
  <si>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</si>
  <si>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</si>
  <si>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</si>
  <si>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</si>
  <si>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</si>
  <si>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</si>
  <si>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</si>
  <si>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</si>
  <si>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</si>
  <si>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</si>
  <si>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</si>
  <si>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</si>
  <si>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</si>
  <si>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</si>
  <si>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</si>
  <si>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</si>
  <si>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</si>
  <si>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</si>
  <si>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</si>
  <si>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</si>
  <si>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</si>
  <si>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</si>
  <si>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</si>
  <si>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</si>
  <si>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</si>
  <si>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</si>
  <si>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</si>
  <si>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</si>
  <si>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</si>
  <si>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</si>
  <si>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</si>
  <si>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</si>
  <si>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</si>
  <si>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</si>
  <si>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</si>
  <si>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</si>
  <si>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</si>
  <si>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</si>
  <si>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</si>
  <si>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</si>
  <si>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</si>
  <si>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</si>
  <si>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</si>
  <si>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</si>
  <si>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</si>
  <si>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</si>
  <si>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</si>
  <si>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</si>
  <si>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</si>
  <si>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</si>
  <si>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</si>
  <si>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</si>
  <si>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</si>
  <si>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</si>
  <si>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</si>
  <si>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</si>
  <si>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</si>
  <si>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</si>
  <si>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</si>
  <si>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</si>
  <si>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</si>
  <si>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</si>
  <si>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</si>
  <si>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</si>
  <si>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</si>
  <si>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</si>
  <si>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</si>
  <si>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</si>
  <si>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</si>
  <si>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</si>
  <si>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</si>
  <si>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</si>
  <si>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</si>
  <si>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</si>
  <si>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</si>
  <si>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</si>
  <si>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</si>
  <si>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</si>
  <si>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</si>
  <si>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</si>
  <si>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</si>
  <si>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</si>
  <si>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</si>
  <si>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</si>
  <si>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</si>
  <si>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</si>
  <si>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</si>
  <si>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</si>
  <si>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</si>
  <si>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</si>
  <si>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</si>
  <si>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</si>
  <si>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</si>
  <si>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</si>
  <si>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</si>
  <si>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</si>
  <si>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</si>
  <si>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</si>
  <si>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</si>
  <si>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</si>
  <si>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</si>
  <si>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</si>
  <si>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</si>
  <si>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</si>
  <si>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</si>
  <si>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</si>
  <si>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</si>
  <si>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</si>
  <si>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</si>
  <si>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</si>
  <si>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</si>
  <si>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</si>
  <si>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</si>
  <si>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</si>
  <si>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</si>
  <si>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</si>
  <si>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</si>
  <si>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</si>
  <si>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</si>
  <si>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</si>
  <si>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</si>
  <si>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</si>
  <si>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</si>
  <si>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</si>
  <si>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</si>
  <si>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</si>
  <si>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</si>
  <si>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</si>
  <si>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</si>
  <si>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</si>
  <si>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</si>
  <si>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</si>
  <si>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</si>
  <si>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</si>
  <si>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</si>
  <si>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</si>
  <si>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</si>
  <si>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</si>
  <si>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</si>
  <si>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</si>
  <si>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</si>
  <si>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</si>
  <si>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</si>
  <si>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</si>
  <si>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</si>
  <si>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</si>
  <si>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</si>
  <si>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</si>
  <si>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</si>
  <si>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</si>
  <si>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</si>
  <si>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</si>
  <si>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</si>
  <si>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</si>
  <si>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</si>
  <si>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</si>
  <si>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</si>
  <si>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</si>
  <si>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</si>
  <si>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</si>
  <si>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</si>
  <si>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</si>
  <si>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</si>
  <si>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</si>
  <si>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</si>
  <si>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</si>
  <si>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</si>
  <si>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</si>
  <si>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</si>
  <si>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</si>
  <si>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</si>
  <si>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</si>
  <si>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</si>
  <si>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</si>
  <si>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</si>
  <si>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</si>
  <si>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</si>
  <si>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</si>
  <si>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</si>
  <si>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</si>
  <si>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</si>
  <si>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</si>
  <si>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</si>
  <si>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</si>
  <si>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</si>
  <si>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</si>
  <si>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</si>
  <si>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</si>
  <si>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</si>
  <si>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</si>
  <si>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</si>
  <si>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</si>
  <si>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</si>
  <si>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</si>
  <si>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</si>
  <si>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</si>
  <si>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</si>
  <si>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</si>
  <si>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</si>
  <si>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</si>
  <si>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</si>
  <si>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</si>
  <si>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</si>
  <si>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</si>
  <si>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</si>
  <si>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</si>
  <si>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</si>
  <si>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</si>
  <si>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</si>
  <si>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</si>
  <si>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</si>
  <si>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</si>
  <si>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</si>
  <si>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</si>
  <si>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</si>
  <si>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</si>
  <si>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</si>
  <si>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</si>
  <si>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</si>
  <si>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</si>
  <si>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</si>
  <si>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</si>
  <si>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</si>
  <si>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</si>
  <si>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</si>
  <si>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</si>
  <si>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</si>
  <si>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</si>
  <si>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</si>
  <si>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</si>
  <si>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</si>
  <si>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</si>
  <si>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</si>
  <si>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</si>
  <si>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</si>
  <si>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</si>
  <si>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</si>
  <si>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</si>
  <si>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</si>
  <si>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</si>
  <si>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</si>
  <si>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</si>
  <si>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</si>
  <si>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</si>
  <si>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</si>
  <si>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</si>
  <si>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</si>
  <si>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</si>
  <si>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</si>
  <si>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</si>
  <si>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</si>
  <si>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</si>
  <si>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</si>
  <si>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</si>
  <si>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</si>
  <si>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</si>
  <si>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</si>
  <si>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</si>
  <si>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</si>
  <si>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</si>
  <si>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</si>
  <si>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</si>
  <si>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</si>
  <si>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</si>
  <si>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</si>
  <si>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</si>
  <si>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</si>
  <si>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</si>
  <si>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</si>
  <si>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</si>
  <si>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</si>
  <si>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</si>
  <si>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</si>
  <si>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</si>
  <si>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</si>
  <si>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</si>
  <si>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</si>
  <si>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</si>
  <si>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</si>
  <si>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</si>
  <si>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</si>
  <si>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</si>
  <si>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</si>
  <si>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</si>
  <si>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</si>
  <si>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</si>
  <si>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</si>
  <si>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</si>
  <si>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</si>
  <si>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</si>
  <si>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</si>
  <si>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</si>
  <si>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</si>
  <si>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</si>
  <si>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</si>
  <si>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</si>
  <si>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</si>
  <si>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</si>
  <si>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</si>
  <si>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</si>
  <si>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</si>
  <si>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</si>
  <si>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</si>
  <si>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</si>
  <si>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</si>
  <si>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</si>
  <si>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</si>
  <si>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</si>
  <si>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</si>
  <si>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</si>
  <si>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</si>
  <si>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</si>
  <si>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</si>
  <si>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</si>
  <si>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</si>
  <si>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</si>
  <si>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</si>
  <si>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</si>
  <si>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</si>
  <si>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</si>
  <si>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</si>
  <si>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</si>
  <si>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</si>
  <si>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</si>
  <si>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</si>
  <si>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</si>
  <si>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</si>
  <si>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</si>
  <si>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</si>
  <si>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</si>
  <si>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</si>
  <si>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</si>
  <si>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</si>
  <si>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</si>
  <si>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</si>
  <si>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</si>
  <si>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</si>
  <si>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</si>
  <si>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</si>
  <si>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</si>
  <si>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</si>
  <si>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</si>
  <si>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</si>
  <si>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</si>
  <si>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</si>
  <si>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</si>
  <si>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</si>
  <si>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</si>
  <si>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</si>
  <si>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</si>
  <si>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</si>
  <si>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</si>
  <si>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</si>
  <si>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</si>
  <si>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</si>
  <si>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</si>
  <si>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</si>
  <si>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</si>
  <si>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</si>
  <si>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</si>
  <si>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</si>
  <si>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</si>
  <si>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</si>
  <si>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</si>
  <si>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</si>
  <si>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</si>
  <si>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</si>
  <si>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</si>
  <si>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</si>
  <si>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</si>
  <si>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</si>
  <si>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</si>
  <si>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</si>
  <si>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</si>
  <si>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</si>
  <si>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</si>
  <si>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</si>
  <si>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</si>
  <si>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</si>
  <si>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</si>
  <si>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</si>
  <si>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</si>
  <si>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</si>
  <si>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</si>
  <si>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</si>
  <si>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</si>
  <si>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</si>
  <si>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</si>
  <si>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</si>
  <si>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</si>
  <si>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</si>
  <si>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</si>
  <si>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</si>
  <si>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</si>
  <si>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</si>
  <si>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</si>
  <si>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</si>
  <si>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</si>
  <si>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</si>
  <si>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</si>
  <si>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</si>
  <si>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</si>
  <si>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</si>
  <si>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</si>
  <si>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</si>
  <si>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</si>
  <si>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</si>
  <si>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</si>
  <si>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</si>
  <si>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</si>
  <si>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</si>
  <si>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</si>
  <si>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</si>
  <si>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</si>
  <si>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</si>
  <si>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</si>
  <si>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</si>
  <si>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</si>
  <si>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</si>
  <si>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</si>
  <si>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</si>
  <si>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</si>
  <si>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</si>
  <si>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</si>
  <si>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</si>
  <si>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</si>
  <si>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</si>
  <si>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</si>
  <si>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</si>
  <si>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</si>
  <si>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</si>
  <si>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</si>
  <si>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</si>
  <si>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</si>
  <si>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</si>
  <si>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</si>
  <si>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</si>
  <si>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</si>
  <si>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</si>
  <si>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</si>
  <si>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</si>
  <si>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</si>
  <si>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</si>
  <si>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</si>
  <si>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</si>
  <si>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</si>
  <si>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</si>
  <si>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</si>
  <si>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</si>
  <si>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</si>
  <si>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</si>
  <si>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</si>
  <si>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</si>
  <si>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</si>
  <si>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</si>
  <si>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</si>
  <si>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</si>
  <si>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</si>
  <si>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</si>
  <si>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</si>
  <si>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</si>
  <si>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</si>
  <si>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</si>
  <si>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</si>
  <si>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</si>
  <si>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</si>
  <si>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</si>
  <si>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</si>
  <si>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</si>
  <si>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</si>
  <si>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</si>
  <si>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</si>
  <si>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</si>
  <si>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</si>
  <si>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</si>
  <si>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</si>
  <si>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</si>
  <si>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</si>
  <si>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</si>
  <si>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</si>
  <si>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</si>
  <si>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</si>
  <si>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</si>
  <si>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</si>
  <si>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</si>
  <si>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</si>
  <si>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</si>
  <si>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Rebecca Shauinger</t>
  </si>
  <si>
    <t>Heather Tuck</t>
  </si>
  <si>
    <t>425-821-2000</t>
  </si>
  <si>
    <t>922</t>
  </si>
  <si>
    <t>BHC Fairfax Behavioral Health - Everett</t>
  </si>
  <si>
    <t>916 Pacific Ave, 7th Floor</t>
  </si>
  <si>
    <t>Everett</t>
  </si>
  <si>
    <t>Snohomish</t>
  </si>
  <si>
    <t>Ron Escarda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</si>
</sst>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37" fontId="15" fillId="0" borderId="0"/>
    <xf numFmtId="9" fontId="2" fillId="0" borderId="0" applyFont="0" applyFill="0" applyBorder="0" applyAlignment="0" applyProtection="0"/>
    <xf numFmtId="37" fontId="15" fillId="0" borderId="0"/>
    <xf numFmtId="37" fontId="15" fillId="0" borderId="0"/>
    <xf numFmtId="37" fontId="15" fillId="0" borderId="0"/>
    <xf numFmtId="43" fontId="1" fillId="0" borderId="0" applyFont="0" applyFill="0" applyBorder="0" applyAlignment="0" applyProtection="0"/>
    <xf numFmtId="37" fontId="15" fillId="0" borderId="0"/>
  </cellStyleXfs>
  <cellXfs count="280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14" xfId="0" applyFont="1" applyFill="1" applyBorder="1" applyAlignment="1">
      <alignment horizontal="center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9" fontId="10" fillId="0" borderId="1" xfId="1" quotePrefix="1" applyNumberFormat="1" applyFont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8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4" borderId="14" xfId="0" applyNumberFormat="1" applyFont="1" applyFill="1" applyBorder="1" applyProtection="1">
      <protection locked="0"/>
    </xf>
    <xf numFmtId="38" fontId="10" fillId="4" borderId="14" xfId="0" quotePrefix="1" applyNumberFormat="1" applyFont="1" applyFill="1" applyBorder="1" applyAlignment="1" applyProtection="1">
      <alignment horizontal="left"/>
      <protection locked="0"/>
    </xf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4" fillId="7" borderId="0" xfId="0" applyFont="1" applyFill="1" applyProtection="1"/>
    <xf numFmtId="37" fontId="4" fillId="7" borderId="0" xfId="0" quotePrefix="1" applyFont="1" applyFill="1" applyAlignment="1" applyProtection="1">
      <alignment horizontal="left"/>
    </xf>
    <xf numFmtId="38" fontId="4" fillId="7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49" fontId="10" fillId="4" borderId="1" xfId="0" applyNumberFormat="1" applyFont="1" applyFill="1" applyBorder="1" applyAlignment="1" applyProtection="1">
      <alignment horizontal="left"/>
      <protection locked="0"/>
    </xf>
    <xf numFmtId="38" fontId="10" fillId="4" borderId="14" xfId="0" quotePrefix="1" applyNumberFormat="1" applyFont="1" applyFill="1" applyBorder="1" applyProtection="1">
      <protection locked="0"/>
    </xf>
    <xf numFmtId="37" fontId="4" fillId="3" borderId="0" xfId="0" applyFont="1" applyFill="1" applyAlignment="1" applyProtection="1">
      <alignment horizontal="left"/>
    </xf>
    <xf numFmtId="37" fontId="4" fillId="8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49" fontId="10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/>
    <xf numFmtId="38" fontId="4" fillId="8" borderId="0" xfId="0" applyNumberFormat="1" applyFont="1" applyFill="1" applyProtection="1"/>
    <xf numFmtId="37" fontId="14" fillId="0" borderId="23" xfId="0" applyFont="1" applyBorder="1" applyAlignment="1">
      <alignment horizontal="right"/>
    </xf>
    <xf numFmtId="39" fontId="10" fillId="0" borderId="1" xfId="1" quotePrefix="1" applyNumberFormat="1" applyFont="1" applyFill="1" applyBorder="1" applyProtection="1">
      <protection locked="0"/>
    </xf>
    <xf numFmtId="37" fontId="10" fillId="0" borderId="1" xfId="1" quotePrefix="1" applyNumberFormat="1" applyFont="1" applyFill="1" applyBorder="1" applyProtection="1">
      <protection locked="0"/>
    </xf>
    <xf numFmtId="37" fontId="10" fillId="0" borderId="1" xfId="0" quotePrefix="1" applyNumberFormat="1" applyFont="1" applyFill="1" applyBorder="1" applyProtection="1">
      <protection locked="0"/>
    </xf>
    <xf numFmtId="37" fontId="10" fillId="3" borderId="0" xfId="0" applyFont="1" applyFill="1" applyAlignment="1" applyProtection="1">
      <alignment horizontal="center" vertical="center"/>
    </xf>
  </cellXfs>
  <cellStyles count="11">
    <cellStyle name="Comma" xfId="1" builtinId="3"/>
    <cellStyle name="Comma 10 10" xfId="9"/>
    <cellStyle name="Hyperlink" xfId="2" builtinId="8"/>
    <cellStyle name="Normal" xfId="0" builtinId="0"/>
    <cellStyle name="Normal 11" xfId="4"/>
    <cellStyle name="Normal 557" xfId="6"/>
    <cellStyle name="Normal 561" xfId="7"/>
    <cellStyle name="Normal 568" xfId="8"/>
    <cellStyle name="Normal 576" xfId="10"/>
    <cellStyle name="Percent" xfId="3" builtinId="5"/>
    <cellStyle name="Percent 460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9" t="s">
        <v>968</v>
      </c>
      <c r="B1" s="230"/>
      <c r="C1" s="230"/>
      <c r="D1" s="230"/>
      <c r="E1" s="230"/>
      <c r="F1" s="230"/>
    </row>
    <row r="2" spans="1:6" ht="12.75" customHeight="1" x14ac:dyDescent="0.25">
      <c r="A2" s="230" t="s">
        <v>969</v>
      </c>
      <c r="B2" s="230"/>
      <c r="C2" s="231"/>
      <c r="D2" s="230"/>
      <c r="E2" s="230"/>
      <c r="F2" s="230"/>
    </row>
    <row r="3" spans="1:6" ht="12.75" customHeight="1" x14ac:dyDescent="0.25">
      <c r="A3" s="199"/>
      <c r="C3" s="232"/>
    </row>
    <row r="4" spans="1:6" ht="12.75" customHeight="1" x14ac:dyDescent="0.25">
      <c r="C4" s="232"/>
    </row>
    <row r="5" spans="1:6" ht="12.75" customHeight="1" x14ac:dyDescent="0.25">
      <c r="A5" s="199" t="s">
        <v>993</v>
      </c>
      <c r="C5" s="232"/>
    </row>
    <row r="6" spans="1:6" ht="12.75" customHeight="1" x14ac:dyDescent="0.25">
      <c r="A6" s="199" t="s">
        <v>0</v>
      </c>
      <c r="C6" s="232"/>
    </row>
    <row r="7" spans="1:6" ht="12.75" customHeight="1" x14ac:dyDescent="0.25">
      <c r="A7" s="199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8" t="s">
        <v>964</v>
      </c>
      <c r="C10" s="232"/>
    </row>
    <row r="11" spans="1:6" ht="12.75" customHeight="1" x14ac:dyDescent="0.25">
      <c r="A11" s="198" t="s">
        <v>967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9" t="s">
        <v>2</v>
      </c>
      <c r="C14" s="232"/>
    </row>
    <row r="15" spans="1:6" ht="12.75" customHeight="1" x14ac:dyDescent="0.25">
      <c r="A15" s="199"/>
      <c r="C15" s="232"/>
    </row>
    <row r="16" spans="1:6" ht="12.75" customHeight="1" x14ac:dyDescent="0.25">
      <c r="A16" s="180" t="s">
        <v>995</v>
      </c>
      <c r="C16" s="232"/>
      <c r="F16" s="273" t="s">
        <v>994</v>
      </c>
    </row>
    <row r="17" spans="1:6" ht="12.75" customHeight="1" x14ac:dyDescent="0.25">
      <c r="A17" s="180" t="s">
        <v>966</v>
      </c>
      <c r="C17" s="273" t="s">
        <v>994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9" t="s">
        <v>970</v>
      </c>
      <c r="B20" s="269"/>
      <c r="C20" s="274"/>
      <c r="D20" s="269"/>
      <c r="E20" s="269"/>
      <c r="F20" s="269"/>
    </row>
    <row r="21" spans="1:6" ht="22.65" customHeight="1" x14ac:dyDescent="0.25">
      <c r="A21" s="199"/>
      <c r="C21" s="232"/>
    </row>
    <row r="22" spans="1:6" ht="12.6" customHeight="1" x14ac:dyDescent="0.25">
      <c r="A22" s="233" t="s">
        <v>990</v>
      </c>
      <c r="B22" s="234"/>
      <c r="C22" s="235"/>
      <c r="D22" s="233"/>
      <c r="E22" s="233"/>
    </row>
    <row r="23" spans="1:6" ht="12.6" customHeight="1" x14ac:dyDescent="0.25">
      <c r="B23" s="199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8" t="s">
        <v>971</v>
      </c>
      <c r="C25" s="232"/>
    </row>
    <row r="26" spans="1:6" ht="12.6" customHeight="1" x14ac:dyDescent="0.25">
      <c r="A26" s="199" t="s">
        <v>4</v>
      </c>
      <c r="C26" s="232"/>
    </row>
    <row r="27" spans="1:6" ht="12.6" customHeight="1" x14ac:dyDescent="0.25">
      <c r="A27" s="198" t="s">
        <v>972</v>
      </c>
      <c r="C27" s="232"/>
    </row>
    <row r="28" spans="1:6" ht="12.6" customHeight="1" x14ac:dyDescent="0.25">
      <c r="A28" s="199" t="s">
        <v>5</v>
      </c>
      <c r="C28" s="232"/>
    </row>
    <row r="29" spans="1:6" ht="12.6" customHeight="1" x14ac:dyDescent="0.25">
      <c r="A29" s="198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9" t="s">
        <v>7</v>
      </c>
      <c r="C31" s="232"/>
    </row>
    <row r="32" spans="1:6" ht="12.6" customHeight="1" x14ac:dyDescent="0.25">
      <c r="A32" s="199" t="s">
        <v>8</v>
      </c>
      <c r="C32" s="232"/>
    </row>
    <row r="33" spans="1:83" ht="12.6" customHeight="1" x14ac:dyDescent="0.25">
      <c r="A33" s="198" t="s">
        <v>973</v>
      </c>
      <c r="C33" s="232"/>
    </row>
    <row r="34" spans="1:83" ht="12.6" customHeight="1" x14ac:dyDescent="0.25">
      <c r="A34" s="199" t="s">
        <v>9</v>
      </c>
      <c r="C34" s="232"/>
    </row>
    <row r="35" spans="1:83" ht="12.6" customHeight="1" x14ac:dyDescent="0.25">
      <c r="A35" s="199"/>
      <c r="C35" s="232"/>
    </row>
    <row r="36" spans="1:83" ht="12.6" customHeight="1" x14ac:dyDescent="0.25">
      <c r="A36" s="198" t="s">
        <v>974</v>
      </c>
      <c r="C36" s="232"/>
    </row>
    <row r="37" spans="1:83" ht="12.6" customHeight="1" x14ac:dyDescent="0.25">
      <c r="A37" s="199" t="s">
        <v>965</v>
      </c>
      <c r="C37" s="232"/>
    </row>
    <row r="38" spans="1:83" ht="12.15" customHeight="1" x14ac:dyDescent="0.25">
      <c r="A38" s="198"/>
      <c r="C38" s="232"/>
    </row>
    <row r="39" spans="1:83" ht="12.6" customHeight="1" x14ac:dyDescent="0.25">
      <c r="A39" s="199"/>
      <c r="C39" s="232"/>
    </row>
    <row r="40" spans="1:83" ht="12.15" customHeight="1" x14ac:dyDescent="0.25">
      <c r="A40" s="199"/>
      <c r="C40" s="232"/>
    </row>
    <row r="41" spans="1:83" ht="12.15" customHeight="1" x14ac:dyDescent="0.2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.15" customHeight="1" x14ac:dyDescent="0.2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.15" customHeight="1" x14ac:dyDescent="0.25">
      <c r="A43" s="199"/>
      <c r="C43" s="232"/>
      <c r="F43" s="181"/>
    </row>
    <row r="44" spans="1:83" ht="12.15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.15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930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657262</v>
      </c>
      <c r="C48" s="241">
        <f>ROUND(((B48/CE61)*C61),0)</f>
        <v>0</v>
      </c>
      <c r="D48" s="241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440761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22220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11162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5998</v>
      </c>
      <c r="BF48" s="195">
        <f>ROUND(((B48/CE61)*BF61),0)</f>
        <v>0</v>
      </c>
      <c r="BG48" s="195">
        <f>ROUND(((B48/CE61)*BG61),0)</f>
        <v>6571</v>
      </c>
      <c r="BH48" s="195">
        <f>ROUND(((B48/CE61)*BH61),0)</f>
        <v>0</v>
      </c>
      <c r="BI48" s="195">
        <f>ROUND(((B48/CE61)*BI61),0)</f>
        <v>53588</v>
      </c>
      <c r="BJ48" s="195">
        <f>ROUND(((B48/CE61)*BJ61),0)</f>
        <v>13071</v>
      </c>
      <c r="BK48" s="195">
        <f>ROUND(((B48/CE61)*BK61),0)</f>
        <v>888</v>
      </c>
      <c r="BL48" s="195">
        <f>ROUND(((B48/CE61)*BL61),0)</f>
        <v>16629</v>
      </c>
      <c r="BM48" s="195">
        <f>ROUND(((B48/CE61)*BM61),0)</f>
        <v>0</v>
      </c>
      <c r="BN48" s="195">
        <f>ROUND(((B48/CE61)*BN61),0)</f>
        <v>29317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9369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7930</v>
      </c>
      <c r="BW48" s="195">
        <f>ROUND(((B48/CE61)*BW61),0)</f>
        <v>0</v>
      </c>
      <c r="BX48" s="195">
        <f>ROUND(((B48/CE61)*BX61),0)</f>
        <v>19380</v>
      </c>
      <c r="BY48" s="195">
        <f>ROUND(((B48/CE61)*BY61),0)</f>
        <v>12683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7695</v>
      </c>
      <c r="CD48" s="195"/>
      <c r="CE48" s="195">
        <f>SUM(C48:CD48)</f>
        <v>657262</v>
      </c>
    </row>
    <row r="49" spans="1:84" ht="12.6" customHeight="1" x14ac:dyDescent="0.25">
      <c r="A49" s="175" t="s">
        <v>206</v>
      </c>
      <c r="B49" s="195">
        <f>B47+B48</f>
        <v>657262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486265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486265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486265</v>
      </c>
    </row>
    <row r="53" spans="1:84" ht="12.6" customHeight="1" x14ac:dyDescent="0.25">
      <c r="A53" s="175" t="s">
        <v>206</v>
      </c>
      <c r="B53" s="195">
        <f>B51+B52</f>
        <v>486265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930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948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/>
      <c r="H59" s="184">
        <v>9838</v>
      </c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4"/>
      <c r="T59" s="244"/>
      <c r="U59" s="220"/>
      <c r="V59" s="185"/>
      <c r="W59" s="185"/>
      <c r="X59" s="185"/>
      <c r="Y59" s="185"/>
      <c r="Z59" s="185"/>
      <c r="AA59" s="185"/>
      <c r="AB59" s="244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4"/>
      <c r="AW59" s="244"/>
      <c r="AX59" s="244"/>
      <c r="AY59" s="277">
        <f>9838*3</f>
        <v>29514</v>
      </c>
      <c r="AZ59" s="185"/>
      <c r="BA59" s="244"/>
      <c r="BB59" s="244"/>
      <c r="BC59" s="244"/>
      <c r="BD59" s="244"/>
      <c r="BE59" s="185">
        <v>22000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" customHeight="1" x14ac:dyDescent="0.25">
      <c r="A60" s="246" t="s">
        <v>234</v>
      </c>
      <c r="B60" s="175"/>
      <c r="C60" s="186"/>
      <c r="D60" s="187"/>
      <c r="E60" s="187"/>
      <c r="F60" s="219"/>
      <c r="G60" s="187"/>
      <c r="H60" s="187">
        <v>29.29</v>
      </c>
      <c r="I60" s="187"/>
      <c r="J60" s="219"/>
      <c r="K60" s="187"/>
      <c r="L60" s="187"/>
      <c r="M60" s="187"/>
      <c r="N60" s="187"/>
      <c r="O60" s="18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>
        <v>0.88</v>
      </c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>
        <v>0.97</v>
      </c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>
        <v>2</v>
      </c>
      <c r="AZ60" s="217"/>
      <c r="BA60" s="217"/>
      <c r="BB60" s="217"/>
      <c r="BC60" s="217"/>
      <c r="BD60" s="217"/>
      <c r="BE60" s="217">
        <v>0.54</v>
      </c>
      <c r="BF60" s="217">
        <v>2.5</v>
      </c>
      <c r="BG60" s="217">
        <v>0.47499999999999998</v>
      </c>
      <c r="BH60" s="217"/>
      <c r="BI60" s="276">
        <v>5.9692307692307693</v>
      </c>
      <c r="BJ60" s="217">
        <v>0.78</v>
      </c>
      <c r="BK60" s="217">
        <v>0.11</v>
      </c>
      <c r="BL60" s="217">
        <v>1.58</v>
      </c>
      <c r="BM60" s="217"/>
      <c r="BN60" s="217">
        <v>0.87</v>
      </c>
      <c r="BO60" s="217"/>
      <c r="BP60" s="217"/>
      <c r="BQ60" s="217"/>
      <c r="BR60" s="217">
        <v>0.7</v>
      </c>
      <c r="BS60" s="217"/>
      <c r="BT60" s="217"/>
      <c r="BU60" s="217"/>
      <c r="BV60" s="217">
        <v>0.98</v>
      </c>
      <c r="BW60" s="217"/>
      <c r="BX60" s="217">
        <v>1.1000000000000001</v>
      </c>
      <c r="BY60" s="217">
        <v>0.72</v>
      </c>
      <c r="BZ60" s="217"/>
      <c r="CA60" s="217"/>
      <c r="CB60" s="217"/>
      <c r="CC60" s="217">
        <v>0.45</v>
      </c>
      <c r="CD60" s="245" t="s">
        <v>221</v>
      </c>
      <c r="CE60" s="247">
        <f t="shared" ref="CE60:CE70" si="0">SUM(C60:CD60)</f>
        <v>49.91423076923077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/>
      <c r="H61" s="184">
        <v>2574601</v>
      </c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>
        <v>129792</v>
      </c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>
        <v>65202</v>
      </c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277"/>
      <c r="AZ61" s="185"/>
      <c r="BA61" s="185"/>
      <c r="BB61" s="185"/>
      <c r="BC61" s="185"/>
      <c r="BD61" s="185"/>
      <c r="BE61" s="185">
        <v>35034</v>
      </c>
      <c r="BF61" s="185"/>
      <c r="BG61" s="185">
        <v>38382</v>
      </c>
      <c r="BH61" s="185"/>
      <c r="BI61" s="277">
        <v>313023</v>
      </c>
      <c r="BJ61" s="185">
        <v>76349</v>
      </c>
      <c r="BK61" s="185">
        <v>5189</v>
      </c>
      <c r="BL61" s="185">
        <v>97137</v>
      </c>
      <c r="BM61" s="185"/>
      <c r="BN61" s="185">
        <v>171247</v>
      </c>
      <c r="BO61" s="185"/>
      <c r="BP61" s="185"/>
      <c r="BQ61" s="185"/>
      <c r="BR61" s="185">
        <v>54729</v>
      </c>
      <c r="BS61" s="185"/>
      <c r="BT61" s="185"/>
      <c r="BU61" s="185"/>
      <c r="BV61" s="185">
        <v>46323</v>
      </c>
      <c r="BW61" s="185"/>
      <c r="BX61" s="185">
        <v>113201</v>
      </c>
      <c r="BY61" s="185">
        <v>74086</v>
      </c>
      <c r="BZ61" s="185"/>
      <c r="CA61" s="185"/>
      <c r="CB61" s="185"/>
      <c r="CC61" s="185">
        <v>44947</v>
      </c>
      <c r="CD61" s="245" t="s">
        <v>221</v>
      </c>
      <c r="CE61" s="195">
        <f t="shared" si="0"/>
        <v>3839242</v>
      </c>
      <c r="CF61" s="248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440761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22220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11162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5998</v>
      </c>
      <c r="BF62" s="195">
        <f t="shared" si="1"/>
        <v>0</v>
      </c>
      <c r="BG62" s="195">
        <f t="shared" si="1"/>
        <v>6571</v>
      </c>
      <c r="BH62" s="195">
        <f t="shared" si="1"/>
        <v>0</v>
      </c>
      <c r="BI62" s="195">
        <f t="shared" si="1"/>
        <v>53588</v>
      </c>
      <c r="BJ62" s="195">
        <f t="shared" si="1"/>
        <v>13071</v>
      </c>
      <c r="BK62" s="195">
        <f t="shared" si="1"/>
        <v>888</v>
      </c>
      <c r="BL62" s="195">
        <f t="shared" si="1"/>
        <v>16629</v>
      </c>
      <c r="BM62" s="195">
        <f t="shared" si="1"/>
        <v>0</v>
      </c>
      <c r="BN62" s="195">
        <f t="shared" si="1"/>
        <v>29317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9369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7930</v>
      </c>
      <c r="BW62" s="195">
        <f t="shared" si="2"/>
        <v>0</v>
      </c>
      <c r="BX62" s="195">
        <f t="shared" si="2"/>
        <v>19380</v>
      </c>
      <c r="BY62" s="195">
        <f t="shared" si="2"/>
        <v>12683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7695</v>
      </c>
      <c r="CD62" s="245" t="s">
        <v>221</v>
      </c>
      <c r="CE62" s="195">
        <f t="shared" si="0"/>
        <v>657262</v>
      </c>
      <c r="CF62" s="248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>
        <v>1025392</v>
      </c>
      <c r="BX63" s="185"/>
      <c r="BY63" s="185"/>
      <c r="BZ63" s="185"/>
      <c r="CA63" s="185"/>
      <c r="CB63" s="185"/>
      <c r="CC63" s="185"/>
      <c r="CD63" s="245" t="s">
        <v>221</v>
      </c>
      <c r="CE63" s="195">
        <f t="shared" si="0"/>
        <v>1025392</v>
      </c>
      <c r="CF63" s="248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>
        <v>102358</v>
      </c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>
        <v>5345</v>
      </c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338219</v>
      </c>
      <c r="AZ64" s="185"/>
      <c r="BA64" s="185"/>
      <c r="BB64" s="185"/>
      <c r="BC64" s="185">
        <v>9</v>
      </c>
      <c r="BD64" s="185"/>
      <c r="BE64" s="185">
        <v>2117</v>
      </c>
      <c r="BF64" s="185">
        <v>314</v>
      </c>
      <c r="BG64" s="185"/>
      <c r="BH64" s="185"/>
      <c r="BI64" s="185">
        <v>28786</v>
      </c>
      <c r="BJ64" s="185"/>
      <c r="BK64" s="185"/>
      <c r="BL64" s="185"/>
      <c r="BM64" s="185"/>
      <c r="BN64" s="185"/>
      <c r="BO64" s="185"/>
      <c r="BP64" s="185"/>
      <c r="BQ64" s="185"/>
      <c r="BR64" s="185"/>
      <c r="BS64" s="185"/>
      <c r="BT64" s="185"/>
      <c r="BU64" s="185"/>
      <c r="BV64" s="185">
        <v>5766</v>
      </c>
      <c r="BW64" s="185"/>
      <c r="BX64" s="185"/>
      <c r="BY64" s="185">
        <v>414</v>
      </c>
      <c r="BZ64" s="185"/>
      <c r="CA64" s="185"/>
      <c r="CB64" s="185"/>
      <c r="CC64" s="185"/>
      <c r="CD64" s="245" t="s">
        <v>221</v>
      </c>
      <c r="CE64" s="195">
        <f t="shared" si="0"/>
        <v>483328</v>
      </c>
      <c r="CF64" s="248"/>
    </row>
    <row r="65" spans="1:84" ht="12.75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1966</v>
      </c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5" t="s">
        <v>221</v>
      </c>
      <c r="CE65" s="195">
        <f t="shared" si="0"/>
        <v>1966</v>
      </c>
      <c r="CF65" s="248"/>
    </row>
    <row r="66" spans="1:84" ht="14.25" customHeight="1" x14ac:dyDescent="0.25">
      <c r="A66" s="171" t="s">
        <v>239</v>
      </c>
      <c r="B66" s="175"/>
      <c r="C66" s="184"/>
      <c r="D66" s="184"/>
      <c r="E66" s="184"/>
      <c r="F66" s="184"/>
      <c r="G66" s="184"/>
      <c r="H66" s="184">
        <v>20569</v>
      </c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39235</v>
      </c>
      <c r="V66" s="185"/>
      <c r="W66" s="185"/>
      <c r="X66" s="185"/>
      <c r="Y66" s="185">
        <v>3169</v>
      </c>
      <c r="Z66" s="185"/>
      <c r="AA66" s="185"/>
      <c r="AB66" s="185">
        <v>17541</v>
      </c>
      <c r="AC66" s="185"/>
      <c r="AD66" s="185"/>
      <c r="AE66" s="185"/>
      <c r="AF66" s="185"/>
      <c r="AG66" s="185">
        <v>4863</v>
      </c>
      <c r="AH66" s="185"/>
      <c r="AI66" s="185"/>
      <c r="AJ66" s="185"/>
      <c r="AK66" s="185"/>
      <c r="AL66" s="185"/>
      <c r="AM66" s="185">
        <v>15638</v>
      </c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6404</v>
      </c>
      <c r="AZ66" s="185"/>
      <c r="BA66" s="185">
        <v>22640</v>
      </c>
      <c r="BB66" s="185"/>
      <c r="BC66" s="185"/>
      <c r="BD66" s="185"/>
      <c r="BE66" s="185">
        <v>6777</v>
      </c>
      <c r="BF66" s="185">
        <v>129500</v>
      </c>
      <c r="BG66" s="185"/>
      <c r="BH66" s="185"/>
      <c r="BI66" s="185">
        <v>29734</v>
      </c>
      <c r="BJ66" s="185"/>
      <c r="BK66" s="185"/>
      <c r="BL66" s="185"/>
      <c r="BM66" s="185"/>
      <c r="BN66" s="185">
        <v>14580</v>
      </c>
      <c r="BO66" s="185"/>
      <c r="BP66" s="185"/>
      <c r="BQ66" s="185"/>
      <c r="BR66" s="185"/>
      <c r="BS66" s="185"/>
      <c r="BT66" s="185"/>
      <c r="BU66" s="185"/>
      <c r="BV66" s="185">
        <v>16231</v>
      </c>
      <c r="BW66" s="185">
        <v>35185</v>
      </c>
      <c r="BX66" s="185">
        <v>311</v>
      </c>
      <c r="BY66" s="185"/>
      <c r="BZ66" s="185"/>
      <c r="CA66" s="185"/>
      <c r="CB66" s="185"/>
      <c r="CC66" s="185"/>
      <c r="CD66" s="245" t="s">
        <v>221</v>
      </c>
      <c r="CE66" s="195">
        <f t="shared" si="0"/>
        <v>362377</v>
      </c>
      <c r="CF66" s="248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>ROUND(H51+H52,0)</f>
        <v>486265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0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5" t="s">
        <v>221</v>
      </c>
      <c r="CE67" s="195">
        <f t="shared" si="0"/>
        <v>486265</v>
      </c>
      <c r="CF67" s="248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>
        <v>162</v>
      </c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1072</v>
      </c>
      <c r="BF68" s="185"/>
      <c r="BG68" s="185"/>
      <c r="BH68" s="185"/>
      <c r="BI68" s="185"/>
      <c r="BJ68" s="185"/>
      <c r="BK68" s="185"/>
      <c r="BL68" s="185"/>
      <c r="BM68" s="185"/>
      <c r="BN68" s="185">
        <v>633344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5" t="s">
        <v>221</v>
      </c>
      <c r="CE68" s="195">
        <f t="shared" si="0"/>
        <v>634578</v>
      </c>
      <c r="CF68" s="248"/>
    </row>
    <row r="69" spans="1:84" ht="12.6" customHeight="1" x14ac:dyDescent="0.25">
      <c r="A69" s="171" t="s">
        <v>241</v>
      </c>
      <c r="B69" s="175"/>
      <c r="C69" s="184"/>
      <c r="D69" s="184"/>
      <c r="E69" s="185"/>
      <c r="F69" s="185"/>
      <c r="G69" s="184"/>
      <c r="H69" s="184">
        <v>590</v>
      </c>
      <c r="I69" s="185"/>
      <c r="J69" s="185"/>
      <c r="K69" s="185"/>
      <c r="L69" s="185"/>
      <c r="M69" s="184"/>
      <c r="N69" s="184"/>
      <c r="O69" s="184"/>
      <c r="P69" s="185"/>
      <c r="Q69" s="185"/>
      <c r="R69" s="220"/>
      <c r="S69" s="185"/>
      <c r="T69" s="184"/>
      <c r="U69" s="185"/>
      <c r="V69" s="185"/>
      <c r="W69" s="184"/>
      <c r="X69" s="185"/>
      <c r="Y69" s="185"/>
      <c r="Z69" s="185"/>
      <c r="AA69" s="185"/>
      <c r="AB69" s="185">
        <v>1997</v>
      </c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422</v>
      </c>
      <c r="AZ69" s="185"/>
      <c r="BA69" s="185"/>
      <c r="BB69" s="185"/>
      <c r="BC69" s="185">
        <v>25701</v>
      </c>
      <c r="BD69" s="185"/>
      <c r="BE69" s="185">
        <v>9323</v>
      </c>
      <c r="BF69" s="185"/>
      <c r="BG69" s="185">
        <v>1785</v>
      </c>
      <c r="BH69" s="220"/>
      <c r="BI69" s="185">
        <v>31161</v>
      </c>
      <c r="BJ69" s="185">
        <v>223</v>
      </c>
      <c r="BK69" s="185">
        <v>1845</v>
      </c>
      <c r="BL69" s="185"/>
      <c r="BM69" s="185"/>
      <c r="BN69" s="185">
        <v>37146</v>
      </c>
      <c r="BO69" s="185"/>
      <c r="BP69" s="185"/>
      <c r="BQ69" s="185"/>
      <c r="BR69" s="185">
        <v>2969</v>
      </c>
      <c r="BS69" s="185"/>
      <c r="BT69" s="185"/>
      <c r="BU69" s="185"/>
      <c r="BV69" s="185">
        <v>9046</v>
      </c>
      <c r="BW69" s="185">
        <v>3900</v>
      </c>
      <c r="BX69" s="185"/>
      <c r="BY69" s="185">
        <v>776</v>
      </c>
      <c r="BZ69" s="185"/>
      <c r="CA69" s="185"/>
      <c r="CB69" s="185"/>
      <c r="CC69" s="185"/>
      <c r="CD69" s="188">
        <v>1144900</v>
      </c>
      <c r="CE69" s="195">
        <f t="shared" si="0"/>
        <v>1271784</v>
      </c>
      <c r="CF69" s="248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48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3522948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39235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3169</v>
      </c>
      <c r="Z71" s="195">
        <f t="shared" si="5"/>
        <v>0</v>
      </c>
      <c r="AA71" s="195">
        <f t="shared" si="5"/>
        <v>0</v>
      </c>
      <c r="AB71" s="195">
        <f t="shared" si="5"/>
        <v>273908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4863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97347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345045</v>
      </c>
      <c r="AZ71" s="195">
        <f t="shared" si="6"/>
        <v>0</v>
      </c>
      <c r="BA71" s="195">
        <f t="shared" si="6"/>
        <v>22640</v>
      </c>
      <c r="BB71" s="195">
        <f t="shared" si="6"/>
        <v>0</v>
      </c>
      <c r="BC71" s="195">
        <f t="shared" si="6"/>
        <v>25710</v>
      </c>
      <c r="BD71" s="195">
        <f t="shared" si="6"/>
        <v>0</v>
      </c>
      <c r="BE71" s="195">
        <f t="shared" si="6"/>
        <v>62287</v>
      </c>
      <c r="BF71" s="195">
        <f t="shared" si="6"/>
        <v>129814</v>
      </c>
      <c r="BG71" s="195">
        <f t="shared" si="6"/>
        <v>46738</v>
      </c>
      <c r="BH71" s="195">
        <f t="shared" si="6"/>
        <v>0</v>
      </c>
      <c r="BI71" s="195">
        <f t="shared" si="6"/>
        <v>456292</v>
      </c>
      <c r="BJ71" s="195">
        <f t="shared" si="6"/>
        <v>89643</v>
      </c>
      <c r="BK71" s="195">
        <f t="shared" si="6"/>
        <v>7922</v>
      </c>
      <c r="BL71" s="195">
        <f t="shared" si="6"/>
        <v>113766</v>
      </c>
      <c r="BM71" s="195">
        <f t="shared" si="6"/>
        <v>0</v>
      </c>
      <c r="BN71" s="195">
        <f t="shared" si="6"/>
        <v>885634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67067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85296</v>
      </c>
      <c r="BW71" s="195">
        <f t="shared" si="7"/>
        <v>1064477</v>
      </c>
      <c r="BX71" s="195">
        <f t="shared" si="7"/>
        <v>132892</v>
      </c>
      <c r="BY71" s="195">
        <f t="shared" si="7"/>
        <v>87959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52642</v>
      </c>
      <c r="CD71" s="241">
        <f>CD69-CD70</f>
        <v>1144900</v>
      </c>
      <c r="CE71" s="195">
        <f>SUM(CE61:CE69)-CE70</f>
        <v>8762194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/>
      <c r="CF72" s="248"/>
    </row>
    <row r="73" spans="1:84" ht="12.6" customHeight="1" x14ac:dyDescent="0.25">
      <c r="A73" s="171" t="s">
        <v>245</v>
      </c>
      <c r="B73" s="175"/>
      <c r="C73" s="184"/>
      <c r="D73" s="184"/>
      <c r="E73" s="185"/>
      <c r="F73" s="185"/>
      <c r="G73" s="184"/>
      <c r="H73" s="184">
        <v>29564217</v>
      </c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f t="shared" ref="CE73:CE80" si="8">SUM(C73:CD73)</f>
        <v>29564217</v>
      </c>
      <c r="CF73" s="248"/>
    </row>
    <row r="74" spans="1:84" ht="12.6" customHeight="1" x14ac:dyDescent="0.2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0</v>
      </c>
      <c r="CF74" s="248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29564217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8"/>
        <v>29564217</v>
      </c>
      <c r="CF75" s="248"/>
    </row>
    <row r="76" spans="1:84" ht="12.6" customHeight="1" x14ac:dyDescent="0.25">
      <c r="A76" s="171" t="s">
        <v>248</v>
      </c>
      <c r="B76" s="175"/>
      <c r="C76" s="184"/>
      <c r="D76" s="184"/>
      <c r="E76" s="185"/>
      <c r="F76" s="185"/>
      <c r="G76" s="184"/>
      <c r="H76" s="184">
        <v>22000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245" t="s">
        <v>221</v>
      </c>
      <c r="CE76" s="195">
        <f t="shared" si="8"/>
        <v>22000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/>
      <c r="H77" s="278">
        <f>9838*3</f>
        <v>29514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5" t="s">
        <v>221</v>
      </c>
      <c r="AY77" s="245" t="s">
        <v>221</v>
      </c>
      <c r="AZ77" s="184"/>
      <c r="BA77" s="184"/>
      <c r="BB77" s="184"/>
      <c r="BC77" s="184"/>
      <c r="BD77" s="245" t="s">
        <v>221</v>
      </c>
      <c r="BE77" s="245" t="s">
        <v>221</v>
      </c>
      <c r="BF77" s="184"/>
      <c r="BG77" s="245" t="s">
        <v>221</v>
      </c>
      <c r="BH77" s="184"/>
      <c r="BI77" s="184"/>
      <c r="BJ77" s="245" t="s">
        <v>221</v>
      </c>
      <c r="BK77" s="184"/>
      <c r="BL77" s="184"/>
      <c r="BM77" s="184"/>
      <c r="BN77" s="245" t="s">
        <v>221</v>
      </c>
      <c r="BO77" s="245" t="s">
        <v>221</v>
      </c>
      <c r="BP77" s="245" t="s">
        <v>221</v>
      </c>
      <c r="BQ77" s="245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5" t="s">
        <v>221</v>
      </c>
      <c r="CD77" s="245" t="s">
        <v>221</v>
      </c>
      <c r="CE77" s="195">
        <f>SUM(C77:CD77)</f>
        <v>29514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/>
      <c r="H78" s="278">
        <f>2.5*2080</f>
        <v>5200</v>
      </c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5" t="s">
        <v>221</v>
      </c>
      <c r="AY78" s="245" t="s">
        <v>221</v>
      </c>
      <c r="AZ78" s="245" t="s">
        <v>221</v>
      </c>
      <c r="BA78" s="184"/>
      <c r="BB78" s="184"/>
      <c r="BC78" s="184"/>
      <c r="BD78" s="245" t="s">
        <v>221</v>
      </c>
      <c r="BE78" s="245" t="s">
        <v>221</v>
      </c>
      <c r="BF78" s="245" t="s">
        <v>221</v>
      </c>
      <c r="BG78" s="245" t="s">
        <v>221</v>
      </c>
      <c r="BH78" s="184"/>
      <c r="BI78" s="184"/>
      <c r="BJ78" s="245" t="s">
        <v>221</v>
      </c>
      <c r="BK78" s="184"/>
      <c r="BL78" s="184"/>
      <c r="BM78" s="184"/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5" t="s">
        <v>221</v>
      </c>
      <c r="CD78" s="245" t="s">
        <v>221</v>
      </c>
      <c r="CE78" s="195">
        <f t="shared" si="8"/>
        <v>5200</v>
      </c>
      <c r="CF78" s="195"/>
    </row>
    <row r="79" spans="1:84" ht="12.6" customHeight="1" x14ac:dyDescent="0.25">
      <c r="A79" s="171" t="s">
        <v>251</v>
      </c>
      <c r="B79" s="175"/>
      <c r="C79" s="221"/>
      <c r="D79" s="221"/>
      <c r="E79" s="184"/>
      <c r="F79" s="184"/>
      <c r="G79" s="184"/>
      <c r="H79" s="278">
        <v>29653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5" t="s">
        <v>221</v>
      </c>
      <c r="AY79" s="245" t="s">
        <v>221</v>
      </c>
      <c r="AZ79" s="245" t="s">
        <v>221</v>
      </c>
      <c r="BA79" s="245" t="s">
        <v>221</v>
      </c>
      <c r="BB79" s="184"/>
      <c r="BC79" s="184"/>
      <c r="BD79" s="245" t="s">
        <v>221</v>
      </c>
      <c r="BE79" s="245" t="s">
        <v>221</v>
      </c>
      <c r="BF79" s="245" t="s">
        <v>221</v>
      </c>
      <c r="BG79" s="245" t="s">
        <v>221</v>
      </c>
      <c r="BH79" s="184"/>
      <c r="BI79" s="184"/>
      <c r="BJ79" s="245" t="s">
        <v>221</v>
      </c>
      <c r="BK79" s="184"/>
      <c r="BL79" s="184"/>
      <c r="BM79" s="184"/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5" t="s">
        <v>221</v>
      </c>
      <c r="CD79" s="245" t="s">
        <v>221</v>
      </c>
      <c r="CE79" s="195">
        <f t="shared" si="8"/>
        <v>29653</v>
      </c>
      <c r="CF79" s="195">
        <f>BA59</f>
        <v>0</v>
      </c>
    </row>
    <row r="80" spans="1:84" ht="21.15" customHeight="1" x14ac:dyDescent="0.25">
      <c r="A80" s="171" t="s">
        <v>252</v>
      </c>
      <c r="B80" s="175"/>
      <c r="C80" s="187"/>
      <c r="D80" s="187"/>
      <c r="E80" s="187"/>
      <c r="F80" s="187"/>
      <c r="G80" s="187"/>
      <c r="H80" s="187">
        <v>29.29</v>
      </c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29.29</v>
      </c>
      <c r="CF80" s="251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272" t="s">
        <v>1001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1005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26" t="s">
        <v>1006</v>
      </c>
      <c r="D84" s="202"/>
      <c r="E84" s="201"/>
    </row>
    <row r="85" spans="1:5" ht="12.6" customHeight="1" x14ac:dyDescent="0.25">
      <c r="A85" s="173" t="s">
        <v>987</v>
      </c>
      <c r="B85" s="172"/>
      <c r="C85" s="267" t="s">
        <v>1007</v>
      </c>
      <c r="D85" s="202"/>
      <c r="E85" s="201"/>
    </row>
    <row r="86" spans="1:5" ht="12.6" customHeight="1" x14ac:dyDescent="0.25">
      <c r="A86" s="173" t="s">
        <v>988</v>
      </c>
      <c r="B86" s="172" t="s">
        <v>256</v>
      </c>
      <c r="C86" s="227" t="s">
        <v>1007</v>
      </c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26" t="s">
        <v>1008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26" t="s">
        <v>1009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26" t="s">
        <v>1010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26" t="s">
        <v>1003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26"/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22" t="s">
        <v>1004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266"/>
      <c r="D93" s="252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5" t="s">
        <v>265</v>
      </c>
      <c r="B95" s="205"/>
      <c r="C95" s="205"/>
      <c r="D95" s="205"/>
      <c r="E95" s="205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8"/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>
        <v>1</v>
      </c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65" customHeight="1" x14ac:dyDescent="0.25">
      <c r="A108" s="204" t="s">
        <v>275</v>
      </c>
      <c r="B108" s="205"/>
      <c r="C108" s="205"/>
      <c r="D108" s="205"/>
      <c r="E108" s="205"/>
    </row>
    <row r="109" spans="1:5" ht="13.6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1031</v>
      </c>
      <c r="D111" s="174">
        <v>9838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975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30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30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976</v>
      </c>
      <c r="B136" s="204"/>
      <c r="C136" s="204"/>
      <c r="D136" s="204"/>
      <c r="E136" s="204"/>
    </row>
    <row r="137" spans="1:6" ht="12.6" customHeight="1" x14ac:dyDescent="0.2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172</v>
      </c>
      <c r="C138" s="189">
        <v>551</v>
      </c>
      <c r="D138" s="174">
        <v>308</v>
      </c>
      <c r="E138" s="175">
        <f>SUM(B138:D138)</f>
        <v>1031</v>
      </c>
    </row>
    <row r="139" spans="1:6" ht="12.6" customHeight="1" x14ac:dyDescent="0.25">
      <c r="A139" s="173" t="s">
        <v>215</v>
      </c>
      <c r="B139" s="174">
        <v>2136</v>
      </c>
      <c r="C139" s="189">
        <v>5428</v>
      </c>
      <c r="D139" s="174">
        <f>9838-B139-C139</f>
        <v>2274</v>
      </c>
      <c r="E139" s="175">
        <f>SUM(B139:D139)</f>
        <v>9838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f>B139*2800</f>
        <v>5980800</v>
      </c>
      <c r="C141" s="189">
        <f>C139*2800</f>
        <v>15198400</v>
      </c>
      <c r="D141" s="174">
        <f>29564217-B141-C141</f>
        <v>8385017</v>
      </c>
      <c r="E141" s="175">
        <f>SUM(B141:D141)</f>
        <v>29564217</v>
      </c>
      <c r="F141" s="199"/>
    </row>
    <row r="142" spans="1:6" ht="12.6" customHeight="1" x14ac:dyDescent="0.25">
      <c r="A142" s="173" t="s">
        <v>246</v>
      </c>
      <c r="B142" s="174"/>
      <c r="C142" s="189"/>
      <c r="D142" s="174"/>
      <c r="E142" s="175">
        <f>SUM(B142:D142)</f>
        <v>0</v>
      </c>
      <c r="F142" s="199"/>
    </row>
    <row r="143" spans="1:6" ht="12.6" customHeight="1" x14ac:dyDescent="0.2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3.8" x14ac:dyDescent="0.25">
      <c r="A165" s="173" t="s">
        <v>307</v>
      </c>
      <c r="B165" s="172" t="s">
        <v>256</v>
      </c>
      <c r="C165" s="189">
        <v>291794</v>
      </c>
      <c r="D165" s="175"/>
      <c r="E165" s="175"/>
    </row>
    <row r="166" spans="1:5" ht="13.8" x14ac:dyDescent="0.25">
      <c r="A166" s="173" t="s">
        <v>308</v>
      </c>
      <c r="B166" s="172" t="s">
        <v>256</v>
      </c>
      <c r="C166" s="189">
        <v>30514</v>
      </c>
      <c r="D166" s="175"/>
      <c r="E166" s="175"/>
    </row>
    <row r="167" spans="1:5" ht="13.8" x14ac:dyDescent="0.25">
      <c r="A167" s="177" t="s">
        <v>309</v>
      </c>
      <c r="B167" s="172" t="s">
        <v>256</v>
      </c>
      <c r="C167" s="189">
        <v>94881</v>
      </c>
      <c r="D167" s="175"/>
      <c r="E167" s="175"/>
    </row>
    <row r="168" spans="1:5" ht="13.8" x14ac:dyDescent="0.25">
      <c r="A168" s="173" t="s">
        <v>310</v>
      </c>
      <c r="B168" s="172" t="s">
        <v>256</v>
      </c>
      <c r="C168" s="189">
        <v>297274</v>
      </c>
      <c r="D168" s="175"/>
      <c r="E168" s="175"/>
    </row>
    <row r="169" spans="1:5" ht="13.8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3.8" x14ac:dyDescent="0.25">
      <c r="A170" s="173" t="s">
        <v>312</v>
      </c>
      <c r="B170" s="172" t="s">
        <v>256</v>
      </c>
      <c r="C170" s="189">
        <v>57197</v>
      </c>
      <c r="D170" s="175"/>
      <c r="E170" s="175"/>
    </row>
    <row r="171" spans="1:5" ht="13.8" x14ac:dyDescent="0.25">
      <c r="A171" s="173" t="s">
        <v>313</v>
      </c>
      <c r="B171" s="172" t="s">
        <v>256</v>
      </c>
      <c r="C171" s="189">
        <f>657262-SUM(C165:C170)</f>
        <v>-114398</v>
      </c>
      <c r="D171" s="175"/>
      <c r="E171" s="175"/>
    </row>
    <row r="172" spans="1:5" ht="13.8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3.8" x14ac:dyDescent="0.25">
      <c r="A173" s="173" t="s">
        <v>203</v>
      </c>
      <c r="B173" s="175"/>
      <c r="C173" s="191"/>
      <c r="D173" s="175">
        <f>SUM(C165:C172)</f>
        <v>657262</v>
      </c>
      <c r="E173" s="175"/>
    </row>
    <row r="174" spans="1:5" ht="13.8" x14ac:dyDescent="0.25">
      <c r="A174" s="253" t="s">
        <v>314</v>
      </c>
      <c r="B174" s="253"/>
      <c r="C174" s="253"/>
      <c r="D174" s="253"/>
      <c r="E174" s="253"/>
    </row>
    <row r="175" spans="1:5" ht="13.8" x14ac:dyDescent="0.25">
      <c r="A175" s="173" t="s">
        <v>315</v>
      </c>
      <c r="B175" s="172" t="s">
        <v>256</v>
      </c>
      <c r="C175" s="189">
        <v>633344</v>
      </c>
      <c r="D175" s="175"/>
      <c r="E175" s="175"/>
    </row>
    <row r="176" spans="1:5" ht="13.8" x14ac:dyDescent="0.25">
      <c r="A176" s="173" t="s">
        <v>316</v>
      </c>
      <c r="B176" s="172" t="s">
        <v>256</v>
      </c>
      <c r="C176" s="189">
        <v>1234</v>
      </c>
      <c r="D176" s="175"/>
      <c r="E176" s="175"/>
    </row>
    <row r="177" spans="1:5" ht="13.8" x14ac:dyDescent="0.25">
      <c r="A177" s="173" t="s">
        <v>203</v>
      </c>
      <c r="B177" s="175"/>
      <c r="C177" s="191"/>
      <c r="D177" s="175">
        <f>SUM(C175:C176)</f>
        <v>634578</v>
      </c>
      <c r="E177" s="175"/>
    </row>
    <row r="178" spans="1:5" ht="13.8" x14ac:dyDescent="0.25">
      <c r="A178" s="253" t="s">
        <v>317</v>
      </c>
      <c r="B178" s="253"/>
      <c r="C178" s="253"/>
      <c r="D178" s="253"/>
      <c r="E178" s="253"/>
    </row>
    <row r="179" spans="1:5" ht="13.8" x14ac:dyDescent="0.25">
      <c r="A179" s="173" t="s">
        <v>318</v>
      </c>
      <c r="B179" s="172" t="s">
        <v>256</v>
      </c>
      <c r="C179" s="189">
        <v>40559</v>
      </c>
      <c r="D179" s="175"/>
      <c r="E179" s="175"/>
    </row>
    <row r="180" spans="1:5" ht="13.8" x14ac:dyDescent="0.25">
      <c r="A180" s="173" t="s">
        <v>319</v>
      </c>
      <c r="B180" s="172" t="s">
        <v>256</v>
      </c>
      <c r="C180" s="189">
        <v>5582</v>
      </c>
      <c r="D180" s="175"/>
      <c r="E180" s="175"/>
    </row>
    <row r="181" spans="1:5" ht="13.8" x14ac:dyDescent="0.25">
      <c r="A181" s="173" t="s">
        <v>203</v>
      </c>
      <c r="B181" s="175"/>
      <c r="C181" s="191"/>
      <c r="D181" s="175">
        <f>SUM(C179:C180)</f>
        <v>46141</v>
      </c>
      <c r="E181" s="175"/>
    </row>
    <row r="182" spans="1:5" ht="13.8" x14ac:dyDescent="0.25">
      <c r="A182" s="253" t="s">
        <v>320</v>
      </c>
      <c r="B182" s="253"/>
      <c r="C182" s="253"/>
      <c r="D182" s="253"/>
      <c r="E182" s="253"/>
    </row>
    <row r="183" spans="1:5" ht="13.8" x14ac:dyDescent="0.25">
      <c r="A183" s="173" t="s">
        <v>321</v>
      </c>
      <c r="B183" s="172" t="s">
        <v>256</v>
      </c>
      <c r="C183" s="189">
        <f>29853+376</f>
        <v>30229</v>
      </c>
      <c r="D183" s="175"/>
      <c r="E183" s="175"/>
    </row>
    <row r="184" spans="1:5" ht="13.8" x14ac:dyDescent="0.25">
      <c r="A184" s="173" t="s">
        <v>322</v>
      </c>
      <c r="B184" s="172" t="s">
        <v>256</v>
      </c>
      <c r="C184" s="189">
        <v>214099</v>
      </c>
      <c r="D184" s="175"/>
      <c r="E184" s="175"/>
    </row>
    <row r="185" spans="1:5" ht="13.8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3.8" x14ac:dyDescent="0.25">
      <c r="A186" s="173" t="s">
        <v>203</v>
      </c>
      <c r="B186" s="175"/>
      <c r="C186" s="191"/>
      <c r="D186" s="175">
        <f>SUM(C183:C185)</f>
        <v>244328</v>
      </c>
      <c r="E186" s="175"/>
    </row>
    <row r="187" spans="1:5" ht="13.8" x14ac:dyDescent="0.25">
      <c r="A187" s="253" t="s">
        <v>323</v>
      </c>
      <c r="B187" s="253"/>
      <c r="C187" s="253"/>
      <c r="D187" s="253"/>
      <c r="E187" s="253"/>
    </row>
    <row r="188" spans="1:5" ht="13.8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3.8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/>
      <c r="C195" s="189"/>
      <c r="D195" s="174"/>
      <c r="E195" s="175">
        <f t="shared" ref="E195:E203" si="10">SUM(B195:C195)-D195</f>
        <v>0</v>
      </c>
    </row>
    <row r="196" spans="1:8" ht="12.6" customHeight="1" x14ac:dyDescent="0.25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" customHeight="1" x14ac:dyDescent="0.25">
      <c r="A197" s="173" t="s">
        <v>334</v>
      </c>
      <c r="B197" s="174"/>
      <c r="C197" s="189"/>
      <c r="D197" s="174"/>
      <c r="E197" s="175">
        <f t="shared" si="10"/>
        <v>0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545057</v>
      </c>
      <c r="C200" s="189">
        <v>18141</v>
      </c>
      <c r="D200" s="174">
        <v>26178</v>
      </c>
      <c r="E200" s="175">
        <f t="shared" si="10"/>
        <v>537020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4290362</v>
      </c>
      <c r="C202" s="189"/>
      <c r="D202" s="174"/>
      <c r="E202" s="175">
        <f t="shared" si="10"/>
        <v>4290362</v>
      </c>
    </row>
    <row r="203" spans="1:8" ht="12.6" customHeight="1" x14ac:dyDescent="0.25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4835419</v>
      </c>
      <c r="C204" s="191">
        <f>SUM(C195:C203)</f>
        <v>18141</v>
      </c>
      <c r="D204" s="175">
        <f>SUM(D195:D203)</f>
        <v>26178</v>
      </c>
      <c r="E204" s="175">
        <f>SUM(E195:E203)</f>
        <v>4827382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5"/>
    </row>
    <row r="209" spans="1:8" ht="12.6" customHeight="1" x14ac:dyDescent="0.25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55"/>
    </row>
    <row r="210" spans="1:8" ht="12.6" customHeight="1" x14ac:dyDescent="0.25">
      <c r="A210" s="173" t="s">
        <v>334</v>
      </c>
      <c r="B210" s="174"/>
      <c r="C210" s="189"/>
      <c r="D210" s="174"/>
      <c r="E210" s="175">
        <f t="shared" si="11"/>
        <v>0</v>
      </c>
      <c r="H210" s="255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5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5"/>
    </row>
    <row r="213" spans="1:8" ht="12.6" customHeight="1" x14ac:dyDescent="0.25">
      <c r="A213" s="173" t="s">
        <v>337</v>
      </c>
      <c r="B213" s="174">
        <v>384243</v>
      </c>
      <c r="C213" s="189">
        <v>55944</v>
      </c>
      <c r="D213" s="174">
        <v>26178</v>
      </c>
      <c r="E213" s="175">
        <f t="shared" si="11"/>
        <v>414009</v>
      </c>
      <c r="H213" s="255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5"/>
    </row>
    <row r="215" spans="1:8" ht="12.6" customHeight="1" x14ac:dyDescent="0.25">
      <c r="A215" s="173" t="s">
        <v>339</v>
      </c>
      <c r="B215" s="174">
        <v>1784412</v>
      </c>
      <c r="C215" s="189">
        <v>430321</v>
      </c>
      <c r="D215" s="174"/>
      <c r="E215" s="175">
        <f t="shared" si="11"/>
        <v>2214733</v>
      </c>
      <c r="H215" s="255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2168655</v>
      </c>
      <c r="C217" s="191">
        <f>SUM(C208:C216)</f>
        <v>486265</v>
      </c>
      <c r="D217" s="175">
        <f>SUM(D208:D216)</f>
        <v>26178</v>
      </c>
      <c r="E217" s="175">
        <f>SUM(E208:E216)</f>
        <v>2628742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279" t="s">
        <v>991</v>
      </c>
      <c r="C220" s="279"/>
      <c r="D220" s="205"/>
      <c r="E220" s="205"/>
    </row>
    <row r="221" spans="1:8" ht="12.6" customHeight="1" x14ac:dyDescent="0.25">
      <c r="A221" s="268" t="s">
        <v>991</v>
      </c>
      <c r="B221" s="205"/>
      <c r="C221" s="189">
        <v>268448</v>
      </c>
      <c r="D221" s="172">
        <f>C221</f>
        <v>268448</v>
      </c>
      <c r="E221" s="205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9">
        <v>3353201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10929282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194194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3440852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17917529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1403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1403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9">
        <v>259859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1652987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1912846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20100226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9">
        <v>-19265.3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1304820.73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287423.40000000002</v>
      </c>
      <c r="D253" s="175"/>
      <c r="E253" s="175"/>
    </row>
    <row r="254" spans="1:5" ht="12.45" customHeight="1" x14ac:dyDescent="0.25">
      <c r="A254" s="173" t="s">
        <v>977</v>
      </c>
      <c r="B254" s="172" t="s">
        <v>256</v>
      </c>
      <c r="C254" s="189">
        <v>56374.94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71843.570000000007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54541.94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1180892.48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9"/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/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/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537020.75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4290361.8499999996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4827382.5999999996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2628742.88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2198639.7199999997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3379532.1999999997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94739.85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/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127173.53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978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221913.38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8"/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878</v>
      </c>
      <c r="B334" s="172" t="s">
        <v>256</v>
      </c>
      <c r="C334" s="218"/>
      <c r="D334" s="175"/>
      <c r="E334" s="175"/>
    </row>
    <row r="335" spans="1:5" ht="12.6" customHeight="1" x14ac:dyDescent="0.25">
      <c r="A335" s="173" t="s">
        <v>879</v>
      </c>
      <c r="B335" s="172" t="s">
        <v>256</v>
      </c>
      <c r="C335" s="218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8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3157618.82</v>
      </c>
      <c r="D337" s="175"/>
      <c r="E337" s="175"/>
    </row>
    <row r="338" spans="1:5" ht="12.6" customHeight="1" x14ac:dyDescent="0.25">
      <c r="A338" s="173" t="s">
        <v>989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3379532.1999999997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3379532.1999999997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9">
        <v>29564217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/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29564217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991</v>
      </c>
      <c r="B363" s="253"/>
      <c r="C363" s="189">
        <v>268448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9">
        <v>17917529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1403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1912846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20100226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9463991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9"/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9463991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9">
        <v>3839243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657262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1025391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483328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1966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362377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486265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634578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46142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30229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1227612-C382-C387</f>
        <v>1195417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8762198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701793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701793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701793</v>
      </c>
      <c r="E396" s="175"/>
    </row>
    <row r="397" spans="1:6" ht="13.6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.15" customHeight="1" x14ac:dyDescent="0.25">
      <c r="A400" s="179"/>
      <c r="B400" s="179"/>
    </row>
    <row r="401" spans="1:5" ht="12.15" customHeight="1" x14ac:dyDescent="0.25">
      <c r="A401" s="179"/>
      <c r="B401" s="179"/>
    </row>
    <row r="402" spans="1:5" ht="12.15" customHeight="1" x14ac:dyDescent="0.25">
      <c r="A402" s="179"/>
      <c r="B402" s="179"/>
    </row>
    <row r="403" spans="1:5" ht="12.15" customHeight="1" x14ac:dyDescent="0.25">
      <c r="A403" s="179"/>
      <c r="B403" s="179"/>
    </row>
    <row r="404" spans="1:5" ht="12.15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BHC Fairfax Behavioral Health - Everett   H-0     FYE 12/31/2019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979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1031</v>
      </c>
      <c r="C414" s="194">
        <f>E138</f>
        <v>1031</v>
      </c>
      <c r="D414" s="179"/>
    </row>
    <row r="415" spans="1:5" ht="12.6" customHeight="1" x14ac:dyDescent="0.25">
      <c r="A415" s="179" t="s">
        <v>464</v>
      </c>
      <c r="B415" s="179">
        <f>D111</f>
        <v>9838</v>
      </c>
      <c r="C415" s="179">
        <f>E139</f>
        <v>9838</v>
      </c>
      <c r="D415" s="194">
        <f>SUM(C59:H59)+N59</f>
        <v>9838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980</v>
      </c>
      <c r="B424" s="179">
        <f>D114</f>
        <v>0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3839243</v>
      </c>
      <c r="C427" s="179">
        <f t="shared" ref="C427:C434" si="13">CE61</f>
        <v>3839242</v>
      </c>
      <c r="D427" s="179"/>
    </row>
    <row r="428" spans="1:7" ht="12.6" customHeight="1" x14ac:dyDescent="0.25">
      <c r="A428" s="179" t="s">
        <v>3</v>
      </c>
      <c r="B428" s="179">
        <f t="shared" si="12"/>
        <v>657262</v>
      </c>
      <c r="C428" s="179">
        <f t="shared" si="13"/>
        <v>657262</v>
      </c>
      <c r="D428" s="179">
        <f>D173</f>
        <v>657262</v>
      </c>
    </row>
    <row r="429" spans="1:7" ht="12.6" customHeight="1" x14ac:dyDescent="0.25">
      <c r="A429" s="179" t="s">
        <v>236</v>
      </c>
      <c r="B429" s="179">
        <f t="shared" si="12"/>
        <v>1025391</v>
      </c>
      <c r="C429" s="179">
        <f t="shared" si="13"/>
        <v>1025392</v>
      </c>
      <c r="D429" s="179"/>
    </row>
    <row r="430" spans="1:7" ht="12.6" customHeight="1" x14ac:dyDescent="0.25">
      <c r="A430" s="179" t="s">
        <v>237</v>
      </c>
      <c r="B430" s="179">
        <f t="shared" si="12"/>
        <v>483328</v>
      </c>
      <c r="C430" s="179">
        <f t="shared" si="13"/>
        <v>483328</v>
      </c>
      <c r="D430" s="179"/>
    </row>
    <row r="431" spans="1:7" ht="12.6" customHeight="1" x14ac:dyDescent="0.25">
      <c r="A431" s="179" t="s">
        <v>444</v>
      </c>
      <c r="B431" s="179">
        <f t="shared" si="12"/>
        <v>1966</v>
      </c>
      <c r="C431" s="179">
        <f t="shared" si="13"/>
        <v>1966</v>
      </c>
      <c r="D431" s="179"/>
    </row>
    <row r="432" spans="1:7" ht="12.6" customHeight="1" x14ac:dyDescent="0.25">
      <c r="A432" s="179" t="s">
        <v>445</v>
      </c>
      <c r="B432" s="179">
        <f t="shared" si="12"/>
        <v>362377</v>
      </c>
      <c r="C432" s="179">
        <f t="shared" si="13"/>
        <v>362377</v>
      </c>
      <c r="D432" s="179"/>
    </row>
    <row r="433" spans="1:7" ht="12.6" customHeight="1" x14ac:dyDescent="0.25">
      <c r="A433" s="179" t="s">
        <v>6</v>
      </c>
      <c r="B433" s="179">
        <f t="shared" si="12"/>
        <v>486265</v>
      </c>
      <c r="C433" s="179">
        <f t="shared" si="13"/>
        <v>486265</v>
      </c>
      <c r="D433" s="179">
        <f>C217</f>
        <v>486265</v>
      </c>
    </row>
    <row r="434" spans="1:7" ht="12.6" customHeight="1" x14ac:dyDescent="0.25">
      <c r="A434" s="179" t="s">
        <v>474</v>
      </c>
      <c r="B434" s="179">
        <f t="shared" si="12"/>
        <v>634578</v>
      </c>
      <c r="C434" s="179">
        <f t="shared" si="13"/>
        <v>634578</v>
      </c>
      <c r="D434" s="179">
        <f>D177</f>
        <v>634578</v>
      </c>
    </row>
    <row r="435" spans="1:7" ht="12.6" customHeight="1" x14ac:dyDescent="0.25">
      <c r="A435" s="179" t="s">
        <v>447</v>
      </c>
      <c r="B435" s="179">
        <f t="shared" si="12"/>
        <v>46142</v>
      </c>
      <c r="C435" s="179"/>
      <c r="D435" s="179">
        <f>D181</f>
        <v>46141</v>
      </c>
    </row>
    <row r="436" spans="1:7" ht="12.6" customHeight="1" x14ac:dyDescent="0.25">
      <c r="A436" s="179" t="s">
        <v>475</v>
      </c>
      <c r="B436" s="179">
        <f t="shared" si="12"/>
        <v>30229</v>
      </c>
      <c r="C436" s="179"/>
      <c r="D436" s="179">
        <f>D186</f>
        <v>244328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76371</v>
      </c>
      <c r="C438" s="194">
        <f>CD69</f>
        <v>1144900</v>
      </c>
      <c r="D438" s="194">
        <f>D181+D186+D190</f>
        <v>290469</v>
      </c>
    </row>
    <row r="439" spans="1:7" ht="12.6" customHeight="1" x14ac:dyDescent="0.25">
      <c r="A439" s="179" t="s">
        <v>451</v>
      </c>
      <c r="B439" s="194">
        <f>C389</f>
        <v>1195417</v>
      </c>
      <c r="C439" s="194">
        <f>SUM(C69:CC69)</f>
        <v>126884</v>
      </c>
      <c r="D439" s="179"/>
    </row>
    <row r="440" spans="1:7" ht="12.6" customHeight="1" x14ac:dyDescent="0.25">
      <c r="A440" s="179" t="s">
        <v>477</v>
      </c>
      <c r="B440" s="194">
        <f>B438+B439</f>
        <v>1271788</v>
      </c>
      <c r="C440" s="194">
        <f>CE69</f>
        <v>1271784</v>
      </c>
      <c r="D440" s="179"/>
    </row>
    <row r="441" spans="1:7" ht="12.6" customHeight="1" x14ac:dyDescent="0.25">
      <c r="A441" s="179" t="s">
        <v>478</v>
      </c>
      <c r="B441" s="179">
        <f>D390</f>
        <v>8762198</v>
      </c>
      <c r="C441" s="179">
        <f>SUM(C427:C437)+C440</f>
        <v>8762194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992</v>
      </c>
      <c r="B444" s="179">
        <f>D221</f>
        <v>268448</v>
      </c>
      <c r="C444" s="179">
        <f>C363</f>
        <v>268448</v>
      </c>
      <c r="D444" s="179"/>
    </row>
    <row r="445" spans="1:7" ht="12.6" customHeight="1" x14ac:dyDescent="0.25">
      <c r="A445" s="179" t="s">
        <v>343</v>
      </c>
      <c r="B445" s="179">
        <f>D229</f>
        <v>17917529</v>
      </c>
      <c r="C445" s="179">
        <f>C364</f>
        <v>17917529</v>
      </c>
      <c r="D445" s="179"/>
    </row>
    <row r="446" spans="1:7" ht="12.6" customHeight="1" x14ac:dyDescent="0.25">
      <c r="A446" s="179" t="s">
        <v>351</v>
      </c>
      <c r="B446" s="179">
        <f>D236</f>
        <v>1403</v>
      </c>
      <c r="C446" s="179">
        <f>C365</f>
        <v>1403</v>
      </c>
      <c r="D446" s="179"/>
    </row>
    <row r="447" spans="1:7" ht="12.6" customHeight="1" x14ac:dyDescent="0.25">
      <c r="A447" s="179" t="s">
        <v>356</v>
      </c>
      <c r="B447" s="179">
        <f>D240</f>
        <v>1912846</v>
      </c>
      <c r="C447" s="179">
        <f>C366</f>
        <v>1912846</v>
      </c>
      <c r="D447" s="179"/>
    </row>
    <row r="448" spans="1:7" ht="12.6" customHeight="1" x14ac:dyDescent="0.25">
      <c r="A448" s="179" t="s">
        <v>358</v>
      </c>
      <c r="B448" s="179">
        <f>D242</f>
        <v>20100226</v>
      </c>
      <c r="C448" s="179">
        <f>D367</f>
        <v>20100226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1403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0</v>
      </c>
      <c r="C458" s="194">
        <f>CE70</f>
        <v>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981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29564217</v>
      </c>
      <c r="C463" s="194">
        <f>CE73</f>
        <v>29564217</v>
      </c>
      <c r="D463" s="194">
        <f>E141+E147+E153</f>
        <v>29564217</v>
      </c>
    </row>
    <row r="464" spans="1:7" ht="12.6" customHeight="1" x14ac:dyDescent="0.25">
      <c r="A464" s="179" t="s">
        <v>246</v>
      </c>
      <c r="B464" s="194">
        <f>C360</f>
        <v>0</v>
      </c>
      <c r="C464" s="194">
        <f>CE74</f>
        <v>0</v>
      </c>
      <c r="D464" s="194">
        <f>E142+E148+E154</f>
        <v>0</v>
      </c>
    </row>
    <row r="465" spans="1:7" ht="12.6" customHeight="1" x14ac:dyDescent="0.25">
      <c r="A465" s="179" t="s">
        <v>247</v>
      </c>
      <c r="B465" s="194">
        <f>D361</f>
        <v>29564217</v>
      </c>
      <c r="C465" s="194">
        <f>CE75</f>
        <v>29564217</v>
      </c>
      <c r="D465" s="194">
        <f>D463+D464</f>
        <v>29564217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0</v>
      </c>
      <c r="C470" s="179">
        <f>E197</f>
        <v>0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537020.75</v>
      </c>
      <c r="C473" s="179">
        <f>SUM(E200:E201)</f>
        <v>537020</v>
      </c>
      <c r="D473" s="179"/>
    </row>
    <row r="474" spans="1:7" ht="12.6" customHeight="1" x14ac:dyDescent="0.25">
      <c r="A474" s="179" t="s">
        <v>339</v>
      </c>
      <c r="B474" s="179">
        <f t="shared" si="14"/>
        <v>4290361.8499999996</v>
      </c>
      <c r="C474" s="179">
        <f>E202</f>
        <v>4290362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4827382.5999999996</v>
      </c>
      <c r="C476" s="179">
        <f>E204</f>
        <v>4827382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2628742.88</v>
      </c>
      <c r="C478" s="179">
        <f>E217</f>
        <v>2628742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3379532.1999999997</v>
      </c>
    </row>
    <row r="482" spans="1:12" ht="12.6" customHeight="1" x14ac:dyDescent="0.25">
      <c r="A482" s="180" t="s">
        <v>499</v>
      </c>
      <c r="C482" s="180">
        <f>D339</f>
        <v>3379532.1999999997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922</v>
      </c>
      <c r="B493" s="257" t="str">
        <f>RIGHT('Prior Year'!C82,4)</f>
        <v>2018</v>
      </c>
      <c r="C493" s="257" t="str">
        <f>RIGHT(C82,4)</f>
        <v>2019</v>
      </c>
      <c r="D493" s="257" t="str">
        <f>RIGHT('Prior Year'!C82,4)</f>
        <v>2018</v>
      </c>
      <c r="E493" s="257" t="str">
        <f>RIGHT(C82,4)</f>
        <v>2019</v>
      </c>
      <c r="F493" s="257" t="str">
        <f>RIGHT('Prior Year'!C82,4)</f>
        <v>2018</v>
      </c>
      <c r="G493" s="257" t="str">
        <f>RIGHT(C82,4)</f>
        <v>2019</v>
      </c>
      <c r="H493" s="257"/>
      <c r="K493" s="257"/>
      <c r="L493" s="257"/>
    </row>
    <row r="494" spans="1:12" ht="12.6" customHeight="1" x14ac:dyDescent="0.2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f>'Prior Year'!C71</f>
        <v>0</v>
      </c>
      <c r="C496" s="236">
        <f>C71</f>
        <v>0</v>
      </c>
      <c r="D496" s="236">
        <f>'Prior Year'!C59</f>
        <v>0</v>
      </c>
      <c r="E496" s="180">
        <f>C59</f>
        <v>0</v>
      </c>
      <c r="F496" s="259" t="str">
        <f t="shared" ref="F496:G511" si="15">IF(B496=0,"",IF(D496=0,"",B496/D496))</f>
        <v/>
      </c>
      <c r="G496" s="260" t="str">
        <f t="shared" si="15"/>
        <v/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f>'Prior Year'!D71</f>
        <v>0</v>
      </c>
      <c r="C497" s="236">
        <f>D71</f>
        <v>0</v>
      </c>
      <c r="D497" s="236">
        <f>'Prior Year'!D59</f>
        <v>0</v>
      </c>
      <c r="E497" s="180">
        <f>D59</f>
        <v>0</v>
      </c>
      <c r="F497" s="259" t="str">
        <f t="shared" si="15"/>
        <v/>
      </c>
      <c r="G497" s="259" t="str">
        <f t="shared" si="15"/>
        <v/>
      </c>
      <c r="H497" s="261" t="str">
        <f t="shared" ref="H497:H550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f>'Prior Year'!E71</f>
        <v>0</v>
      </c>
      <c r="C498" s="236">
        <f>E71</f>
        <v>0</v>
      </c>
      <c r="D498" s="236">
        <f>'Prior Year'!E59</f>
        <v>0</v>
      </c>
      <c r="E498" s="180">
        <f>E59</f>
        <v>0</v>
      </c>
      <c r="F498" s="259" t="str">
        <f t="shared" si="15"/>
        <v/>
      </c>
      <c r="G498" s="259" t="str">
        <f t="shared" si="15"/>
        <v/>
      </c>
      <c r="H498" s="261" t="str">
        <f t="shared" si="16"/>
        <v/>
      </c>
      <c r="I498" s="263"/>
      <c r="K498" s="257"/>
      <c r="L498" s="257"/>
    </row>
    <row r="499" spans="1:12" ht="12.6" customHeight="1" x14ac:dyDescent="0.25">
      <c r="A499" s="180" t="s">
        <v>515</v>
      </c>
      <c r="B499" s="236">
        <f>'Prior Year'!F71</f>
        <v>0</v>
      </c>
      <c r="C499" s="236">
        <f>F71</f>
        <v>0</v>
      </c>
      <c r="D499" s="236">
        <f>'Prior Year'!F59</f>
        <v>0</v>
      </c>
      <c r="E499" s="180">
        <f>F59</f>
        <v>0</v>
      </c>
      <c r="F499" s="259" t="str">
        <f t="shared" si="15"/>
        <v/>
      </c>
      <c r="G499" s="259" t="str">
        <f t="shared" si="15"/>
        <v/>
      </c>
      <c r="H499" s="261" t="str">
        <f t="shared" si="16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f>'Prior Year'!G71</f>
        <v>0</v>
      </c>
      <c r="C500" s="236">
        <f>G71</f>
        <v>0</v>
      </c>
      <c r="D500" s="236">
        <f>'Prior Year'!G59</f>
        <v>0</v>
      </c>
      <c r="E500" s="180">
        <f>G59</f>
        <v>0</v>
      </c>
      <c r="F500" s="259" t="str">
        <f t="shared" si="15"/>
        <v/>
      </c>
      <c r="G500" s="259" t="str">
        <f t="shared" si="15"/>
        <v/>
      </c>
      <c r="H500" s="261" t="str">
        <f t="shared" si="16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f>'Prior Year'!H71</f>
        <v>2940822</v>
      </c>
      <c r="C501" s="236">
        <f>H71</f>
        <v>3522948</v>
      </c>
      <c r="D501" s="236">
        <f>'Prior Year'!H59</f>
        <v>9979</v>
      </c>
      <c r="E501" s="180">
        <f>H59</f>
        <v>9838</v>
      </c>
      <c r="F501" s="259">
        <f t="shared" si="15"/>
        <v>294.70107225172865</v>
      </c>
      <c r="G501" s="259">
        <f t="shared" si="15"/>
        <v>358.09595446228906</v>
      </c>
      <c r="H501" s="261" t="str">
        <f t="shared" si="16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f>'Prior Year'!I71</f>
        <v>0</v>
      </c>
      <c r="C502" s="236">
        <f>I71</f>
        <v>0</v>
      </c>
      <c r="D502" s="236">
        <f>'Prior Year'!I59</f>
        <v>0</v>
      </c>
      <c r="E502" s="180">
        <f>I59</f>
        <v>0</v>
      </c>
      <c r="F502" s="259" t="str">
        <f t="shared" si="15"/>
        <v/>
      </c>
      <c r="G502" s="259" t="str">
        <f t="shared" si="15"/>
        <v/>
      </c>
      <c r="H502" s="261" t="str">
        <f t="shared" si="16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f>'Prior Year'!J71</f>
        <v>0</v>
      </c>
      <c r="C503" s="236">
        <f>J71</f>
        <v>0</v>
      </c>
      <c r="D503" s="236">
        <f>'Prior Year'!J59</f>
        <v>0</v>
      </c>
      <c r="E503" s="180">
        <f>J59</f>
        <v>0</v>
      </c>
      <c r="F503" s="259" t="str">
        <f t="shared" si="15"/>
        <v/>
      </c>
      <c r="G503" s="259" t="str">
        <f t="shared" si="15"/>
        <v/>
      </c>
      <c r="H503" s="261" t="str">
        <f t="shared" si="16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f>'Prior Year'!K71</f>
        <v>0</v>
      </c>
      <c r="C504" s="236">
        <f>K71</f>
        <v>0</v>
      </c>
      <c r="D504" s="236">
        <f>'Prior Year'!K59</f>
        <v>0</v>
      </c>
      <c r="E504" s="180">
        <f>K59</f>
        <v>0</v>
      </c>
      <c r="F504" s="259" t="str">
        <f t="shared" si="15"/>
        <v/>
      </c>
      <c r="G504" s="259" t="str">
        <f t="shared" si="15"/>
        <v/>
      </c>
      <c r="H504" s="261" t="str">
        <f t="shared" si="16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f>'Prior Year'!L71</f>
        <v>0</v>
      </c>
      <c r="C505" s="236">
        <f>L71</f>
        <v>0</v>
      </c>
      <c r="D505" s="236">
        <f>'Prior Year'!L59</f>
        <v>0</v>
      </c>
      <c r="E505" s="180">
        <f>L59</f>
        <v>0</v>
      </c>
      <c r="F505" s="259" t="str">
        <f t="shared" si="15"/>
        <v/>
      </c>
      <c r="G505" s="259" t="str">
        <f t="shared" si="15"/>
        <v/>
      </c>
      <c r="H505" s="261" t="str">
        <f t="shared" si="16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f>'Prior Year'!M71</f>
        <v>0</v>
      </c>
      <c r="C506" s="236">
        <f>M71</f>
        <v>0</v>
      </c>
      <c r="D506" s="236">
        <f>'Prior Year'!M59</f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f>'Prior Year'!N71</f>
        <v>0</v>
      </c>
      <c r="C507" s="236">
        <f>N71</f>
        <v>0</v>
      </c>
      <c r="D507" s="236">
        <f>'Prior Year'!N59</f>
        <v>0</v>
      </c>
      <c r="E507" s="180">
        <f>N59</f>
        <v>0</v>
      </c>
      <c r="F507" s="259" t="str">
        <f t="shared" si="15"/>
        <v/>
      </c>
      <c r="G507" s="259" t="str">
        <f t="shared" si="15"/>
        <v/>
      </c>
      <c r="H507" s="261" t="str">
        <f t="shared" si="16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f>'Prior Year'!O71</f>
        <v>0</v>
      </c>
      <c r="C508" s="236">
        <f>O71</f>
        <v>0</v>
      </c>
      <c r="D508" s="236">
        <f>'Prior Year'!O59</f>
        <v>0</v>
      </c>
      <c r="E508" s="180">
        <f>O59</f>
        <v>0</v>
      </c>
      <c r="F508" s="259" t="str">
        <f t="shared" si="15"/>
        <v/>
      </c>
      <c r="G508" s="259" t="str">
        <f t="shared" si="15"/>
        <v/>
      </c>
      <c r="H508" s="261" t="str">
        <f t="shared" si="16"/>
        <v/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f>'Prior Year'!P71</f>
        <v>0</v>
      </c>
      <c r="C509" s="236">
        <f>P71</f>
        <v>0</v>
      </c>
      <c r="D509" s="236">
        <f>'Prior Year'!P59</f>
        <v>0</v>
      </c>
      <c r="E509" s="180">
        <f>P59</f>
        <v>0</v>
      </c>
      <c r="F509" s="259" t="str">
        <f t="shared" si="15"/>
        <v/>
      </c>
      <c r="G509" s="259" t="str">
        <f t="shared" si="15"/>
        <v/>
      </c>
      <c r="H509" s="261" t="str">
        <f t="shared" si="16"/>
        <v/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f>'Prior Year'!Q71</f>
        <v>0</v>
      </c>
      <c r="C510" s="236">
        <f>Q71</f>
        <v>0</v>
      </c>
      <c r="D510" s="236">
        <f>'Prior Year'!Q59</f>
        <v>0</v>
      </c>
      <c r="E510" s="180">
        <f>Q59</f>
        <v>0</v>
      </c>
      <c r="F510" s="259" t="str">
        <f t="shared" si="15"/>
        <v/>
      </c>
      <c r="G510" s="259" t="str">
        <f t="shared" si="15"/>
        <v/>
      </c>
      <c r="H510" s="261" t="str">
        <f t="shared" si="16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f>'Prior Year'!R71</f>
        <v>0</v>
      </c>
      <c r="C511" s="236">
        <f>R71</f>
        <v>0</v>
      </c>
      <c r="D511" s="236">
        <f>'Prior Year'!R59</f>
        <v>0</v>
      </c>
      <c r="E511" s="180">
        <f>R59</f>
        <v>0</v>
      </c>
      <c r="F511" s="259" t="str">
        <f t="shared" si="15"/>
        <v/>
      </c>
      <c r="G511" s="259" t="str">
        <f t="shared" si="15"/>
        <v/>
      </c>
      <c r="H511" s="261" t="str">
        <f t="shared" si="16"/>
        <v/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f>'Prior Year'!S71</f>
        <v>0</v>
      </c>
      <c r="C512" s="236">
        <f>S71</f>
        <v>0</v>
      </c>
      <c r="D512" s="181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" customHeight="1" x14ac:dyDescent="0.25">
      <c r="A513" s="180" t="s">
        <v>982</v>
      </c>
      <c r="B513" s="236">
        <f>'Prior Year'!T71</f>
        <v>0</v>
      </c>
      <c r="C513" s="236">
        <f>T71</f>
        <v>0</v>
      </c>
      <c r="D513" s="181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f>'Prior Year'!U71</f>
        <v>26776</v>
      </c>
      <c r="C514" s="236">
        <f>U71</f>
        <v>39235</v>
      </c>
      <c r="D514" s="236">
        <f>'Prior Year'!U59</f>
        <v>0</v>
      </c>
      <c r="E514" s="180">
        <f>U59</f>
        <v>0</v>
      </c>
      <c r="F514" s="259" t="str">
        <f t="shared" si="17"/>
        <v/>
      </c>
      <c r="G514" s="259" t="str">
        <f t="shared" si="17"/>
        <v/>
      </c>
      <c r="H514" s="261" t="str">
        <f t="shared" si="16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f>'Prior Year'!V71</f>
        <v>256</v>
      </c>
      <c r="C515" s="236">
        <f>V71</f>
        <v>0</v>
      </c>
      <c r="D515" s="236">
        <f>'Prior Year'!V59</f>
        <v>0</v>
      </c>
      <c r="E515" s="180">
        <f>V59</f>
        <v>0</v>
      </c>
      <c r="F515" s="259" t="str">
        <f t="shared" si="17"/>
        <v/>
      </c>
      <c r="G515" s="259" t="str">
        <f t="shared" si="17"/>
        <v/>
      </c>
      <c r="H515" s="261" t="str">
        <f t="shared" si="16"/>
        <v/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f>'Prior Year'!W71</f>
        <v>0</v>
      </c>
      <c r="C516" s="236">
        <f>W71</f>
        <v>0</v>
      </c>
      <c r="D516" s="236">
        <f>'Prior Year'!W59</f>
        <v>0</v>
      </c>
      <c r="E516" s="180">
        <f>W59</f>
        <v>0</v>
      </c>
      <c r="F516" s="259" t="str">
        <f t="shared" si="17"/>
        <v/>
      </c>
      <c r="G516" s="259" t="str">
        <f t="shared" si="17"/>
        <v/>
      </c>
      <c r="H516" s="261" t="str">
        <f t="shared" si="16"/>
        <v/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f>'Prior Year'!X71</f>
        <v>0</v>
      </c>
      <c r="C517" s="236">
        <f>X71</f>
        <v>0</v>
      </c>
      <c r="D517" s="236">
        <f>'Prior Year'!X59</f>
        <v>0</v>
      </c>
      <c r="E517" s="180">
        <f>X59</f>
        <v>0</v>
      </c>
      <c r="F517" s="259" t="str">
        <f t="shared" si="17"/>
        <v/>
      </c>
      <c r="G517" s="259" t="str">
        <f t="shared" si="17"/>
        <v/>
      </c>
      <c r="H517" s="261" t="str">
        <f t="shared" si="16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f>'Prior Year'!Y71</f>
        <v>15770</v>
      </c>
      <c r="C518" s="236">
        <f>Y71</f>
        <v>3169</v>
      </c>
      <c r="D518" s="236">
        <f>'Prior Year'!Y59</f>
        <v>0</v>
      </c>
      <c r="E518" s="180">
        <f>Y59</f>
        <v>0</v>
      </c>
      <c r="F518" s="259" t="str">
        <f t="shared" si="17"/>
        <v/>
      </c>
      <c r="G518" s="259" t="str">
        <f t="shared" si="17"/>
        <v/>
      </c>
      <c r="H518" s="261" t="str">
        <f t="shared" si="16"/>
        <v/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f>'Prior Year'!Z71</f>
        <v>0</v>
      </c>
      <c r="C519" s="236">
        <f>Z71</f>
        <v>0</v>
      </c>
      <c r="D519" s="236">
        <f>'Prior Year'!Z59</f>
        <v>0</v>
      </c>
      <c r="E519" s="180">
        <f>Z59</f>
        <v>0</v>
      </c>
      <c r="F519" s="259" t="str">
        <f t="shared" si="17"/>
        <v/>
      </c>
      <c r="G519" s="259" t="str">
        <f t="shared" si="17"/>
        <v/>
      </c>
      <c r="H519" s="261" t="str">
        <f t="shared" si="16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f>'Prior Year'!AA71</f>
        <v>0</v>
      </c>
      <c r="C520" s="236">
        <f>AA71</f>
        <v>0</v>
      </c>
      <c r="D520" s="236">
        <f>'Prior Year'!AA59</f>
        <v>0</v>
      </c>
      <c r="E520" s="180">
        <f>AA59</f>
        <v>0</v>
      </c>
      <c r="F520" s="259" t="str">
        <f t="shared" si="17"/>
        <v/>
      </c>
      <c r="G520" s="259" t="str">
        <f t="shared" si="17"/>
        <v/>
      </c>
      <c r="H520" s="261" t="str">
        <f t="shared" si="16"/>
        <v/>
      </c>
      <c r="I520" s="263"/>
      <c r="K520" s="257"/>
      <c r="L520" s="257"/>
    </row>
    <row r="521" spans="1:12" ht="12.6" customHeight="1" x14ac:dyDescent="0.25">
      <c r="A521" s="180" t="s">
        <v>537</v>
      </c>
      <c r="B521" s="236">
        <f>'Prior Year'!AB71</f>
        <v>280884</v>
      </c>
      <c r="C521" s="236">
        <f>AB71</f>
        <v>273908</v>
      </c>
      <c r="D521" s="181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f>'Prior Year'!AC71</f>
        <v>0</v>
      </c>
      <c r="C522" s="236">
        <f>AC71</f>
        <v>0</v>
      </c>
      <c r="D522" s="236">
        <f>'Prior Year'!AC59</f>
        <v>0</v>
      </c>
      <c r="E522" s="180">
        <f>AC59</f>
        <v>0</v>
      </c>
      <c r="F522" s="259" t="str">
        <f t="shared" si="17"/>
        <v/>
      </c>
      <c r="G522" s="259" t="str">
        <f t="shared" si="17"/>
        <v/>
      </c>
      <c r="H522" s="261" t="str">
        <f t="shared" si="16"/>
        <v/>
      </c>
      <c r="I522" s="263"/>
      <c r="K522" s="257"/>
      <c r="L522" s="257"/>
    </row>
    <row r="523" spans="1:12" ht="12.6" customHeight="1" x14ac:dyDescent="0.25">
      <c r="A523" s="180" t="s">
        <v>539</v>
      </c>
      <c r="B523" s="236">
        <f>'Prior Year'!AD71</f>
        <v>0</v>
      </c>
      <c r="C523" s="236">
        <f>AD71</f>
        <v>0</v>
      </c>
      <c r="D523" s="236">
        <f>'Prior Year'!AD59</f>
        <v>0</v>
      </c>
      <c r="E523" s="180">
        <f>AD59</f>
        <v>0</v>
      </c>
      <c r="F523" s="259" t="str">
        <f t="shared" si="17"/>
        <v/>
      </c>
      <c r="G523" s="259" t="str">
        <f t="shared" si="17"/>
        <v/>
      </c>
      <c r="H523" s="261" t="str">
        <f t="shared" si="16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f>'Prior Year'!AE71</f>
        <v>0</v>
      </c>
      <c r="C524" s="236">
        <f>AE71</f>
        <v>0</v>
      </c>
      <c r="D524" s="236">
        <f>'Prior Year'!AE59</f>
        <v>0</v>
      </c>
      <c r="E524" s="180">
        <f>AE59</f>
        <v>0</v>
      </c>
      <c r="F524" s="259" t="str">
        <f t="shared" si="17"/>
        <v/>
      </c>
      <c r="G524" s="259" t="str">
        <f t="shared" si="17"/>
        <v/>
      </c>
      <c r="H524" s="261" t="str">
        <f t="shared" si="16"/>
        <v/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f>'Prior Year'!AF71</f>
        <v>0</v>
      </c>
      <c r="C525" s="236">
        <f>AF71</f>
        <v>0</v>
      </c>
      <c r="D525" s="236">
        <f>'Prior Year'!AF59</f>
        <v>0</v>
      </c>
      <c r="E525" s="180">
        <f>AF59</f>
        <v>0</v>
      </c>
      <c r="F525" s="259" t="str">
        <f t="shared" si="17"/>
        <v/>
      </c>
      <c r="G525" s="259" t="str">
        <f t="shared" si="17"/>
        <v/>
      </c>
      <c r="H525" s="261" t="str">
        <f t="shared" si="16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f>'Prior Year'!AG71</f>
        <v>4394</v>
      </c>
      <c r="C526" s="236">
        <f>AG71</f>
        <v>4863</v>
      </c>
      <c r="D526" s="236">
        <f>'Prior Year'!AG59</f>
        <v>0</v>
      </c>
      <c r="E526" s="180">
        <f>AG59</f>
        <v>0</v>
      </c>
      <c r="F526" s="259" t="str">
        <f t="shared" si="17"/>
        <v/>
      </c>
      <c r="G526" s="259" t="str">
        <f t="shared" si="17"/>
        <v/>
      </c>
      <c r="H526" s="261" t="str">
        <f t="shared" si="16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f>'Prior Year'!AH71</f>
        <v>0</v>
      </c>
      <c r="C527" s="236">
        <f>AH71</f>
        <v>0</v>
      </c>
      <c r="D527" s="236">
        <f>'Prior Year'!AH59</f>
        <v>0</v>
      </c>
      <c r="E527" s="180">
        <f>AH59</f>
        <v>0</v>
      </c>
      <c r="F527" s="259" t="str">
        <f t="shared" si="17"/>
        <v/>
      </c>
      <c r="G527" s="259" t="str">
        <f t="shared" si="17"/>
        <v/>
      </c>
      <c r="H527" s="261" t="str">
        <f t="shared" si="16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f>'Prior Year'!AI71</f>
        <v>0</v>
      </c>
      <c r="C528" s="236">
        <f>AI71</f>
        <v>0</v>
      </c>
      <c r="D528" s="236">
        <f>'Prior Year'!AI59</f>
        <v>0</v>
      </c>
      <c r="E528" s="180">
        <f>AI59</f>
        <v>0</v>
      </c>
      <c r="F528" s="259" t="str">
        <f t="shared" ref="F528:G540" si="18">IF(B528=0,"",IF(D528=0,"",B528/D528))</f>
        <v/>
      </c>
      <c r="G528" s="259" t="str">
        <f t="shared" si="18"/>
        <v/>
      </c>
      <c r="H528" s="261" t="str">
        <f t="shared" si="16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f>'Prior Year'!AJ71</f>
        <v>0</v>
      </c>
      <c r="C529" s="236">
        <f>AJ71</f>
        <v>0</v>
      </c>
      <c r="D529" s="236">
        <f>'Prior Year'!AJ59</f>
        <v>0</v>
      </c>
      <c r="E529" s="180">
        <f>AJ59</f>
        <v>0</v>
      </c>
      <c r="F529" s="259" t="str">
        <f t="shared" si="18"/>
        <v/>
      </c>
      <c r="G529" s="259" t="str">
        <f t="shared" si="18"/>
        <v/>
      </c>
      <c r="H529" s="261" t="str">
        <f t="shared" si="16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f>'Prior Year'!AK71</f>
        <v>0</v>
      </c>
      <c r="C530" s="236">
        <f>AK71</f>
        <v>0</v>
      </c>
      <c r="D530" s="236">
        <f>'Prior Year'!AK59</f>
        <v>0</v>
      </c>
      <c r="E530" s="180">
        <f>AK59</f>
        <v>0</v>
      </c>
      <c r="F530" s="259" t="str">
        <f t="shared" si="18"/>
        <v/>
      </c>
      <c r="G530" s="259" t="str">
        <f t="shared" si="18"/>
        <v/>
      </c>
      <c r="H530" s="261" t="str">
        <f t="shared" si="16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f>'Prior Year'!AL71</f>
        <v>0</v>
      </c>
      <c r="C531" s="236">
        <f>AL71</f>
        <v>0</v>
      </c>
      <c r="D531" s="236">
        <f>'Prior Year'!AL59</f>
        <v>0</v>
      </c>
      <c r="E531" s="180">
        <f>AL59</f>
        <v>0</v>
      </c>
      <c r="F531" s="259" t="str">
        <f t="shared" si="18"/>
        <v/>
      </c>
      <c r="G531" s="259" t="str">
        <f t="shared" si="18"/>
        <v/>
      </c>
      <c r="H531" s="261" t="str">
        <f t="shared" si="16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f>'Prior Year'!AM71</f>
        <v>72465</v>
      </c>
      <c r="C532" s="236">
        <f>AM71</f>
        <v>97347</v>
      </c>
      <c r="D532" s="236">
        <f>'Prior Year'!AM59</f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" customHeight="1" x14ac:dyDescent="0.25">
      <c r="A533" s="180" t="s">
        <v>983</v>
      </c>
      <c r="B533" s="236">
        <f>'Prior Year'!AN71</f>
        <v>0</v>
      </c>
      <c r="C533" s="236">
        <f>AN71</f>
        <v>0</v>
      </c>
      <c r="D533" s="236">
        <f>'Prior Year'!AN59</f>
        <v>0</v>
      </c>
      <c r="E533" s="180">
        <f>AN59</f>
        <v>0</v>
      </c>
      <c r="F533" s="259" t="str">
        <f t="shared" si="18"/>
        <v/>
      </c>
      <c r="G533" s="259" t="str">
        <f t="shared" si="18"/>
        <v/>
      </c>
      <c r="H533" s="261" t="str">
        <f t="shared" si="16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f>'Prior Year'!AO71</f>
        <v>0</v>
      </c>
      <c r="C534" s="236">
        <f>AO71</f>
        <v>0</v>
      </c>
      <c r="D534" s="236">
        <f>'Prior Year'!AO59</f>
        <v>0</v>
      </c>
      <c r="E534" s="180">
        <f>AO59</f>
        <v>0</v>
      </c>
      <c r="F534" s="259" t="str">
        <f t="shared" si="18"/>
        <v/>
      </c>
      <c r="G534" s="259" t="str">
        <f t="shared" si="18"/>
        <v/>
      </c>
      <c r="H534" s="261" t="str">
        <f t="shared" si="16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f>'Prior Year'!AP71</f>
        <v>0</v>
      </c>
      <c r="C535" s="236">
        <f>AP71</f>
        <v>0</v>
      </c>
      <c r="D535" s="236">
        <f>'Prior Year'!AP59</f>
        <v>0</v>
      </c>
      <c r="E535" s="180">
        <f>AP59</f>
        <v>0</v>
      </c>
      <c r="F535" s="259" t="str">
        <f t="shared" si="18"/>
        <v/>
      </c>
      <c r="G535" s="259" t="str">
        <f t="shared" si="18"/>
        <v/>
      </c>
      <c r="H535" s="261" t="str">
        <f t="shared" si="16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f>'Prior Year'!AQ71</f>
        <v>0</v>
      </c>
      <c r="C536" s="236">
        <f>AQ71</f>
        <v>0</v>
      </c>
      <c r="D536" s="236">
        <f>'Prior Year'!AQ59</f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f>'Prior Year'!AR71</f>
        <v>0</v>
      </c>
      <c r="C537" s="236">
        <f>AR71</f>
        <v>0</v>
      </c>
      <c r="D537" s="236">
        <f>'Prior Year'!AR59</f>
        <v>0</v>
      </c>
      <c r="E537" s="180">
        <f>AR59</f>
        <v>0</v>
      </c>
      <c r="F537" s="259" t="str">
        <f t="shared" si="18"/>
        <v/>
      </c>
      <c r="G537" s="259" t="str">
        <f t="shared" si="18"/>
        <v/>
      </c>
      <c r="H537" s="261" t="str">
        <f t="shared" si="16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f>'Prior Year'!AS71</f>
        <v>0</v>
      </c>
      <c r="C538" s="236">
        <f>AS71</f>
        <v>0</v>
      </c>
      <c r="D538" s="236">
        <f>'Prior Year'!AS59</f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f>'Prior Year'!AT71</f>
        <v>0</v>
      </c>
      <c r="C539" s="236">
        <f>AT71</f>
        <v>0</v>
      </c>
      <c r="D539" s="236">
        <f>'Prior Year'!AT59</f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f>'Prior Year'!AU71</f>
        <v>0</v>
      </c>
      <c r="C540" s="236">
        <f>AU71</f>
        <v>0</v>
      </c>
      <c r="D540" s="236">
        <f>'Prior Year'!AU59</f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f>'Prior Year'!AV71</f>
        <v>0</v>
      </c>
      <c r="C541" s="236">
        <f>AV71</f>
        <v>0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984</v>
      </c>
      <c r="B542" s="236">
        <f>'Prior Year'!AW71</f>
        <v>0</v>
      </c>
      <c r="C542" s="236">
        <f>AW71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f>'Prior Year'!AX71</f>
        <v>0</v>
      </c>
      <c r="C543" s="236">
        <f>AX71</f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f>'Prior Year'!AY71</f>
        <v>399563</v>
      </c>
      <c r="C544" s="236">
        <f>AY71</f>
        <v>345045</v>
      </c>
      <c r="D544" s="236">
        <f>'Prior Year'!AY59</f>
        <v>29937</v>
      </c>
      <c r="E544" s="180">
        <f>AY59</f>
        <v>29514</v>
      </c>
      <c r="F544" s="259">
        <f t="shared" ref="F544:G550" si="19">IF(B544=0,"",IF(D544=0,"",B544/D544))</f>
        <v>13.346794936032335</v>
      </c>
      <c r="G544" s="259">
        <f t="shared" si="19"/>
        <v>11.690892457816629</v>
      </c>
      <c r="H544" s="261" t="str">
        <f t="shared" si="16"/>
        <v/>
      </c>
      <c r="I544" s="263"/>
      <c r="K544" s="257"/>
      <c r="L544" s="257"/>
    </row>
    <row r="545" spans="1:13" ht="12.6" customHeight="1" x14ac:dyDescent="0.25">
      <c r="A545" s="180" t="s">
        <v>559</v>
      </c>
      <c r="B545" s="236">
        <f>'Prior Year'!AZ71</f>
        <v>0</v>
      </c>
      <c r="C545" s="236">
        <f>AZ71</f>
        <v>0</v>
      </c>
      <c r="D545" s="236">
        <f>'Prior Year'!AZ59</f>
        <v>0</v>
      </c>
      <c r="E545" s="180">
        <f>AZ59</f>
        <v>0</v>
      </c>
      <c r="F545" s="259" t="str">
        <f t="shared" si="19"/>
        <v/>
      </c>
      <c r="G545" s="259" t="str">
        <f t="shared" si="19"/>
        <v/>
      </c>
      <c r="H545" s="261" t="str">
        <f t="shared" si="16"/>
        <v/>
      </c>
      <c r="I545" s="263"/>
      <c r="K545" s="257"/>
      <c r="L545" s="257"/>
    </row>
    <row r="546" spans="1:13" ht="12.6" customHeight="1" x14ac:dyDescent="0.25">
      <c r="A546" s="180" t="s">
        <v>560</v>
      </c>
      <c r="B546" s="236">
        <f>'Prior Year'!BA71</f>
        <v>14563</v>
      </c>
      <c r="C546" s="236">
        <f>BA71</f>
        <v>22640</v>
      </c>
      <c r="D546" s="236">
        <f>'Prior Year'!BA59</f>
        <v>0</v>
      </c>
      <c r="E546" s="180">
        <f>BA59</f>
        <v>0</v>
      </c>
      <c r="F546" s="259" t="str">
        <f t="shared" si="19"/>
        <v/>
      </c>
      <c r="G546" s="259" t="str">
        <f t="shared" si="19"/>
        <v/>
      </c>
      <c r="H546" s="261" t="str">
        <f t="shared" si="16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f>'Prior Year'!BB71</f>
        <v>0</v>
      </c>
      <c r="C547" s="236">
        <f>BB71</f>
        <v>0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f>'Prior Year'!BC71</f>
        <v>27616</v>
      </c>
      <c r="C548" s="236">
        <f>BC71</f>
        <v>25710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f>'Prior Year'!BD71</f>
        <v>0</v>
      </c>
      <c r="C549" s="236">
        <f>BD71</f>
        <v>0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f>'Prior Year'!BE71</f>
        <v>66430</v>
      </c>
      <c r="C550" s="236">
        <f>BE71</f>
        <v>62287</v>
      </c>
      <c r="D550" s="236">
        <f>'Prior Year'!BE59</f>
        <v>22000</v>
      </c>
      <c r="E550" s="180">
        <f>BE59</f>
        <v>22000</v>
      </c>
      <c r="F550" s="259">
        <f t="shared" si="19"/>
        <v>3.0195454545454545</v>
      </c>
      <c r="G550" s="259">
        <f t="shared" si="19"/>
        <v>2.8312272727272729</v>
      </c>
      <c r="H550" s="261" t="str">
        <f t="shared" si="16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f>'Prior Year'!BF71</f>
        <v>130608</v>
      </c>
      <c r="C551" s="236">
        <f>BF71</f>
        <v>129814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" customHeight="1" x14ac:dyDescent="0.25">
      <c r="A552" s="180" t="s">
        <v>566</v>
      </c>
      <c r="B552" s="236">
        <f>'Prior Year'!BG71</f>
        <v>40889</v>
      </c>
      <c r="C552" s="236">
        <f>BG71</f>
        <v>46738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" customHeight="1" x14ac:dyDescent="0.25">
      <c r="A553" s="180" t="s">
        <v>567</v>
      </c>
      <c r="B553" s="236">
        <f>'Prior Year'!BH71</f>
        <v>0</v>
      </c>
      <c r="C553" s="236">
        <f>BH71</f>
        <v>0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" customHeight="1" x14ac:dyDescent="0.25">
      <c r="A554" s="180" t="s">
        <v>568</v>
      </c>
      <c r="B554" s="236">
        <f>'Prior Year'!BI71</f>
        <v>535522</v>
      </c>
      <c r="C554" s="236">
        <f>BI71</f>
        <v>456292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" customHeight="1" x14ac:dyDescent="0.25">
      <c r="A555" s="180" t="s">
        <v>569</v>
      </c>
      <c r="B555" s="236">
        <f>'Prior Year'!BJ71</f>
        <v>94696</v>
      </c>
      <c r="C555" s="236">
        <f>BJ71</f>
        <v>89643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" customHeight="1" x14ac:dyDescent="0.25">
      <c r="A556" s="180" t="s">
        <v>570</v>
      </c>
      <c r="B556" s="236">
        <f>'Prior Year'!BK71</f>
        <v>52744</v>
      </c>
      <c r="C556" s="236">
        <f>BK71</f>
        <v>7922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" customHeight="1" x14ac:dyDescent="0.25">
      <c r="A557" s="180" t="s">
        <v>571</v>
      </c>
      <c r="B557" s="236">
        <f>'Prior Year'!BL71</f>
        <v>138059</v>
      </c>
      <c r="C557" s="236">
        <f>BL71</f>
        <v>113766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" customHeight="1" x14ac:dyDescent="0.25">
      <c r="A558" s="180" t="s">
        <v>572</v>
      </c>
      <c r="B558" s="236">
        <f>'Prior Year'!BM71</f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" customHeight="1" x14ac:dyDescent="0.25">
      <c r="A559" s="180" t="s">
        <v>573</v>
      </c>
      <c r="B559" s="236">
        <f>'Prior Year'!BN71</f>
        <v>839023</v>
      </c>
      <c r="C559" s="236">
        <f>BN71</f>
        <v>885634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" customHeight="1" x14ac:dyDescent="0.25">
      <c r="A560" s="180" t="s">
        <v>574</v>
      </c>
      <c r="B560" s="236">
        <f>'Prior Year'!BO71</f>
        <v>0</v>
      </c>
      <c r="C560" s="236">
        <f>BO71</f>
        <v>0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" customHeight="1" x14ac:dyDescent="0.25">
      <c r="A561" s="180" t="s">
        <v>575</v>
      </c>
      <c r="B561" s="236">
        <f>'Prior Year'!BP71</f>
        <v>0</v>
      </c>
      <c r="C561" s="236">
        <f>BP71</f>
        <v>0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" customHeight="1" x14ac:dyDescent="0.25">
      <c r="A562" s="180" t="s">
        <v>576</v>
      </c>
      <c r="B562" s="236">
        <f>'Prior Year'!BQ71</f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" customHeight="1" x14ac:dyDescent="0.25">
      <c r="A563" s="180" t="s">
        <v>577</v>
      </c>
      <c r="B563" s="236">
        <f>'Prior Year'!BR71</f>
        <v>81001</v>
      </c>
      <c r="C563" s="236">
        <f>BR71</f>
        <v>67067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" customHeight="1" x14ac:dyDescent="0.25">
      <c r="A564" s="180" t="s">
        <v>985</v>
      </c>
      <c r="B564" s="236">
        <f>'Prior Year'!BS71</f>
        <v>0</v>
      </c>
      <c r="C564" s="236">
        <f>BS71</f>
        <v>0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" customHeight="1" x14ac:dyDescent="0.25">
      <c r="A565" s="180" t="s">
        <v>578</v>
      </c>
      <c r="B565" s="236">
        <f>'Prior Year'!BT71</f>
        <v>0</v>
      </c>
      <c r="C565" s="236">
        <f>BT71</f>
        <v>0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" customHeight="1" x14ac:dyDescent="0.25">
      <c r="A566" s="180" t="s">
        <v>579</v>
      </c>
      <c r="B566" s="236">
        <f>'Prior Year'!BU71</f>
        <v>0</v>
      </c>
      <c r="C566" s="236">
        <f>BU71</f>
        <v>0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" customHeight="1" x14ac:dyDescent="0.25">
      <c r="A567" s="180" t="s">
        <v>580</v>
      </c>
      <c r="B567" s="236">
        <f>'Prior Year'!BV71</f>
        <v>98125</v>
      </c>
      <c r="C567" s="236">
        <f>BV71</f>
        <v>85296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" customHeight="1" x14ac:dyDescent="0.25">
      <c r="A568" s="180" t="s">
        <v>581</v>
      </c>
      <c r="B568" s="236">
        <f>'Prior Year'!BW71</f>
        <v>1157261</v>
      </c>
      <c r="C568" s="236">
        <f>BW71</f>
        <v>1064477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" customHeight="1" x14ac:dyDescent="0.25">
      <c r="A569" s="180" t="s">
        <v>582</v>
      </c>
      <c r="B569" s="236">
        <f>'Prior Year'!BX71</f>
        <v>121390</v>
      </c>
      <c r="C569" s="236">
        <f>BX71</f>
        <v>132892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" customHeight="1" x14ac:dyDescent="0.25">
      <c r="A570" s="180" t="s">
        <v>583</v>
      </c>
      <c r="B570" s="236">
        <f>'Prior Year'!BY71</f>
        <v>95684</v>
      </c>
      <c r="C570" s="236">
        <f>BY71</f>
        <v>87959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" customHeight="1" x14ac:dyDescent="0.25">
      <c r="A571" s="180" t="s">
        <v>584</v>
      </c>
      <c r="B571" s="236">
        <f>'Prior Year'!BZ71</f>
        <v>0</v>
      </c>
      <c r="C571" s="236">
        <f>BZ71</f>
        <v>0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" customHeight="1" x14ac:dyDescent="0.25">
      <c r="A572" s="180" t="s">
        <v>585</v>
      </c>
      <c r="B572" s="236">
        <f>'Prior Year'!CA71</f>
        <v>217</v>
      </c>
      <c r="C572" s="236">
        <f>CA71</f>
        <v>0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" customHeight="1" x14ac:dyDescent="0.25">
      <c r="A573" s="180" t="s">
        <v>586</v>
      </c>
      <c r="B573" s="236">
        <f>'Prior Year'!CB71</f>
        <v>0</v>
      </c>
      <c r="C573" s="236">
        <f>CB71</f>
        <v>0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" customHeight="1" x14ac:dyDescent="0.25">
      <c r="A574" s="180" t="s">
        <v>587</v>
      </c>
      <c r="B574" s="236">
        <f>'Prior Year'!CC71</f>
        <v>57635</v>
      </c>
      <c r="C574" s="236">
        <f>CC71</f>
        <v>52642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" customHeight="1" x14ac:dyDescent="0.25">
      <c r="A575" s="180" t="s">
        <v>588</v>
      </c>
      <c r="B575" s="236">
        <f>'Prior Year'!CD71</f>
        <v>1349405</v>
      </c>
      <c r="C575" s="236">
        <f>CD71</f>
        <v>1144900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6"/>
      <c r="C612" s="181" t="s">
        <v>589</v>
      </c>
      <c r="D612" s="180">
        <f>CE76-(BE76+CD76)</f>
        <v>22000</v>
      </c>
      <c r="E612" s="180">
        <f>SUM(C624:D647)+SUM(C668:D713)</f>
        <v>7687537</v>
      </c>
      <c r="F612" s="180">
        <f>CE64-(AX64+BD64+BE64+BG64+BJ64+BN64+BP64+BQ64+CB64+CC64+CD64)</f>
        <v>481211</v>
      </c>
      <c r="G612" s="180">
        <f>CE77-(AX77+AY77+BD77+BE77+BG77+BJ77+BN77+BP77+BQ77+CB77+CC77+CD77)</f>
        <v>29514</v>
      </c>
      <c r="H612" s="197">
        <f>CE60-(AX60+AY60+AZ60+BD60+BE60+BG60+BJ60+BN60+BO60+BP60+BQ60+BR60+CB60+CC60+CD60)</f>
        <v>44.099230769230772</v>
      </c>
      <c r="I612" s="180">
        <f>CE78-(AX78+AY78+AZ78+BD78+BE78+BF78+BG78+BJ78+BN78+BO78+BP78+BQ78+BR78+CB78+CC78+CD78)</f>
        <v>5200</v>
      </c>
      <c r="J612" s="180">
        <f>CE79-(AX79+AY79+AZ79+BA79+BD79+BE79+BF79+BG79+BJ79+BN79+BO79+BP79+BQ79+BR79+CB79+CC79+CD79)</f>
        <v>29653</v>
      </c>
      <c r="K612" s="180">
        <f>CE75-(AW75+AX75+AY75+AZ75+BA75+BB75+BC75+BD75+BE75+BF75+BG75+BH75+BI75+BJ75+BK75+BL75+BM75+BN75+BO75+BP75+BQ75+BR75+BS75+BT75+BU75+BV75+BW75+BX75+CB75+CC75+CD75)</f>
        <v>29564217</v>
      </c>
      <c r="L612" s="197">
        <f>CE80-(AW80+AX80+AY80+AZ80+BA80+BB80+BC80+BD80+BE80+BF80+BG80+BH80+BI80+BJ80+BK80+BL80+BM80+BN80+BO80+BP80+BQ80+BR80+BS80+BT80+BU80+BV80+BW80+BX80+BY80+BZ80+CA80+CB80+CC80+CD80)</f>
        <v>29.29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62287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9">
        <f>CD69-CD70</f>
        <v>1144900</v>
      </c>
      <c r="D615" s="262">
        <f>SUM(C614:C615)</f>
        <v>1207187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89643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46738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885634</v>
      </c>
      <c r="D619" s="180">
        <f>(D615/D612)*BN76</f>
        <v>0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52642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1074657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345045</v>
      </c>
      <c r="D625" s="180">
        <f>(D615/D612)*AY76</f>
        <v>0</v>
      </c>
      <c r="E625" s="180">
        <f>(E623/E612)*SUM(C625:D625)</f>
        <v>48234.567790047717</v>
      </c>
      <c r="F625" s="180">
        <f>(F624/F612)*AY64</f>
        <v>0</v>
      </c>
      <c r="G625" s="180">
        <f>SUM(C625:F625)</f>
        <v>393279.56779004773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67067</v>
      </c>
      <c r="D626" s="180">
        <f>(D615/D612)*BR76</f>
        <v>0</v>
      </c>
      <c r="E626" s="180">
        <f>(E623/E612)*SUM(C626:D626)</f>
        <v>9375.4372849197352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76442.437284919739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129814</v>
      </c>
      <c r="D629" s="180">
        <f>(D615/D612)*BF76</f>
        <v>0</v>
      </c>
      <c r="E629" s="180">
        <f>(E623/E612)*SUM(C629:D629)</f>
        <v>18146.972664716934</v>
      </c>
      <c r="F629" s="180">
        <f>(F624/F612)*BF64</f>
        <v>0</v>
      </c>
      <c r="G629" s="180">
        <f>(G625/G612)*BF77</f>
        <v>0</v>
      </c>
      <c r="H629" s="180">
        <f>(H628/H612)*BF60</f>
        <v>4333.5470909311016</v>
      </c>
      <c r="I629" s="180">
        <f>SUM(C629:H629)</f>
        <v>152294.51975564804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22640</v>
      </c>
      <c r="D630" s="180">
        <f>(D615/D612)*BA76</f>
        <v>0</v>
      </c>
      <c r="E630" s="180">
        <f>(E623/E612)*SUM(C630:D630)</f>
        <v>3164.8933175866346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25804.893317586633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25710</v>
      </c>
      <c r="D633" s="180">
        <f>(D615/D612)*BC76</f>
        <v>0</v>
      </c>
      <c r="E633" s="180">
        <f>(E623/E612)*SUM(C633:D633)</f>
        <v>3594.0550881251047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456292</v>
      </c>
      <c r="D634" s="180">
        <f>(D615/D612)*BI76</f>
        <v>0</v>
      </c>
      <c r="E634" s="180">
        <f>(E623/E612)*SUM(C634:D634)</f>
        <v>63786.020391706741</v>
      </c>
      <c r="F634" s="180">
        <f>(F624/F612)*BI64</f>
        <v>0</v>
      </c>
      <c r="G634" s="180">
        <f>(G625/G612)*BI77</f>
        <v>0</v>
      </c>
      <c r="H634" s="180">
        <f>(H628/H612)*BI60</f>
        <v>10347.17705403857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7922</v>
      </c>
      <c r="D635" s="180">
        <f>(D615/D612)*BK76</f>
        <v>0</v>
      </c>
      <c r="E635" s="180">
        <f>(E623/E612)*SUM(C635:D635)</f>
        <v>1107.4330769399876</v>
      </c>
      <c r="F635" s="180">
        <f>(F624/F612)*BK64</f>
        <v>0</v>
      </c>
      <c r="G635" s="180">
        <f>(G625/G612)*BK77</f>
        <v>0</v>
      </c>
      <c r="H635" s="180">
        <f>(H628/H612)*BK60</f>
        <v>190.67607200096847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113766</v>
      </c>
      <c r="D637" s="180">
        <f>(D615/D612)*BL76</f>
        <v>0</v>
      </c>
      <c r="E637" s="180">
        <f>(E623/E612)*SUM(C637:D637)</f>
        <v>15903.588920872837</v>
      </c>
      <c r="F637" s="180">
        <f>(F624/F612)*BL64</f>
        <v>0</v>
      </c>
      <c r="G637" s="180">
        <f>(G625/G612)*BL77</f>
        <v>0</v>
      </c>
      <c r="H637" s="180">
        <f>(H628/H612)*BL60</f>
        <v>2738.8017614684563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85296</v>
      </c>
      <c r="D642" s="180">
        <f>(D615/D612)*BV76</f>
        <v>0</v>
      </c>
      <c r="E642" s="180">
        <f>(E623/E612)*SUM(C642:D642)</f>
        <v>11923.707615586112</v>
      </c>
      <c r="F642" s="180">
        <f>(F624/F612)*BV64</f>
        <v>0</v>
      </c>
      <c r="G642" s="180">
        <f>(G625/G612)*BV77</f>
        <v>0</v>
      </c>
      <c r="H642" s="180">
        <f>(H628/H612)*BV60</f>
        <v>1698.7504596449919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1064477</v>
      </c>
      <c r="D643" s="180">
        <f>(D615/D612)*BW76</f>
        <v>0</v>
      </c>
      <c r="E643" s="180">
        <f>(E623/E612)*SUM(C643:D643)</f>
        <v>148805.48339331572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132892</v>
      </c>
      <c r="D644" s="180">
        <f>(D615/D612)*BX76</f>
        <v>0</v>
      </c>
      <c r="E644" s="180">
        <f>(E623/E612)*SUM(C644:D644)</f>
        <v>18577.252772116743</v>
      </c>
      <c r="F644" s="180">
        <f>(F624/F612)*BX64</f>
        <v>0</v>
      </c>
      <c r="G644" s="180">
        <f>(G625/G612)*BX77</f>
        <v>0</v>
      </c>
      <c r="H644" s="180">
        <f>(H628/H612)*BX60</f>
        <v>1906.7607200096847</v>
      </c>
      <c r="I644" s="180">
        <f>(I629/I612)*BX78</f>
        <v>0</v>
      </c>
      <c r="J644" s="180">
        <f>(J630/J612)*BX79</f>
        <v>0</v>
      </c>
      <c r="K644" s="180">
        <f>SUM(C631:J644)</f>
        <v>2166934.7073258259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87959</v>
      </c>
      <c r="D645" s="180">
        <f>(D615/D612)*BY76</f>
        <v>0</v>
      </c>
      <c r="E645" s="180">
        <f>(E623/E612)*SUM(C645:D645)</f>
        <v>12295.973998304009</v>
      </c>
      <c r="F645" s="180">
        <f>(F624/F612)*BY64</f>
        <v>0</v>
      </c>
      <c r="G645" s="180">
        <f>(G625/G612)*BY77</f>
        <v>0</v>
      </c>
      <c r="H645" s="180">
        <f>(H628/H612)*BY60</f>
        <v>1248.0615621881573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101503.03556049216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4820724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3522948</v>
      </c>
      <c r="D673" s="180">
        <f>(D615/D612)*H76</f>
        <v>1207187</v>
      </c>
      <c r="E673" s="180">
        <f>(E623/E612)*SUM(C673:D673)</f>
        <v>661235.54120064725</v>
      </c>
      <c r="F673" s="180">
        <f>(F624/F612)*H64</f>
        <v>0</v>
      </c>
      <c r="G673" s="180">
        <f>(G625/G612)*H77</f>
        <v>393279.56779004773</v>
      </c>
      <c r="H673" s="180">
        <f>(H628/H612)*H60</f>
        <v>50771.837717348782</v>
      </c>
      <c r="I673" s="180">
        <f>(I629/I612)*H78</f>
        <v>152294.51975564804</v>
      </c>
      <c r="J673" s="180">
        <f>(J630/J612)*H79</f>
        <v>25804.893317586633</v>
      </c>
      <c r="K673" s="180">
        <f>(K644/K612)*H75</f>
        <v>2166934.7073258259</v>
      </c>
      <c r="L673" s="180">
        <f>(L647/L612)*H80</f>
        <v>101503.03556049216</v>
      </c>
      <c r="M673" s="180">
        <f t="shared" si="20"/>
        <v>4759011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39235</v>
      </c>
      <c r="D686" s="180">
        <f>(D615/D612)*U76</f>
        <v>0</v>
      </c>
      <c r="E686" s="180">
        <f>(E623/E612)*SUM(C686:D686)</f>
        <v>5484.7433443247173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>
        <f>(L647/L612)*U80</f>
        <v>0</v>
      </c>
      <c r="M686" s="180">
        <f t="shared" si="20"/>
        <v>5485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986</v>
      </c>
      <c r="C690" s="180">
        <f>Y71</f>
        <v>3169</v>
      </c>
      <c r="D690" s="180">
        <f>(D615/D612)*Y76</f>
        <v>0</v>
      </c>
      <c r="E690" s="180">
        <f>(E623/E612)*SUM(C690:D690)</f>
        <v>443.00118919752845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0"/>
        <v>443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273908</v>
      </c>
      <c r="D693" s="180">
        <f>(D615/D612)*AB76</f>
        <v>0</v>
      </c>
      <c r="E693" s="180">
        <f>(E623/E612)*SUM(C693:D693)</f>
        <v>38290.176626922257</v>
      </c>
      <c r="F693" s="180">
        <f>(F624/F612)*AB64</f>
        <v>0</v>
      </c>
      <c r="G693" s="180">
        <f>(G625/G612)*AB77</f>
        <v>0</v>
      </c>
      <c r="H693" s="180">
        <f>(H628/H612)*AB60</f>
        <v>1525.4085760077478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>
        <f>(L647/L612)*AB80</f>
        <v>0</v>
      </c>
      <c r="M693" s="180">
        <f t="shared" si="20"/>
        <v>39816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4863</v>
      </c>
      <c r="D698" s="180">
        <f>(D615/D612)*AG76</f>
        <v>0</v>
      </c>
      <c r="E698" s="180">
        <f>(E623/E612)*SUM(C698:D698)</f>
        <v>679.80901958585707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680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97347</v>
      </c>
      <c r="D704" s="180">
        <f>(D615/D612)*AM76</f>
        <v>0</v>
      </c>
      <c r="E704" s="180">
        <f>(E623/E612)*SUM(C704:D704)</f>
        <v>13608.342305084192</v>
      </c>
      <c r="F704" s="180">
        <f>(F624/F612)*AM64</f>
        <v>0</v>
      </c>
      <c r="G704" s="180">
        <f>(G625/G612)*AM77</f>
        <v>0</v>
      </c>
      <c r="H704" s="180">
        <f>(H628/H612)*AM60</f>
        <v>1681.4162712812674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15290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8762194</v>
      </c>
      <c r="D715" s="180">
        <f>SUM(D616:D647)+SUM(D668:D713)</f>
        <v>1207187</v>
      </c>
      <c r="E715" s="180">
        <f>SUM(E624:E647)+SUM(E668:E713)</f>
        <v>1074657</v>
      </c>
      <c r="F715" s="180">
        <f>SUM(F625:F648)+SUM(F668:F713)</f>
        <v>0</v>
      </c>
      <c r="G715" s="180">
        <f>SUM(G626:G647)+SUM(G668:G713)</f>
        <v>393279.56779004773</v>
      </c>
      <c r="H715" s="180">
        <f>SUM(H629:H647)+SUM(H668:H713)</f>
        <v>76442.437284919724</v>
      </c>
      <c r="I715" s="180">
        <f>SUM(I630:I647)+SUM(I668:I713)</f>
        <v>152294.51975564804</v>
      </c>
      <c r="J715" s="180">
        <f>SUM(J631:J647)+SUM(J668:J713)</f>
        <v>25804.893317586633</v>
      </c>
      <c r="K715" s="180">
        <f>SUM(K668:K713)</f>
        <v>2166934.7073258259</v>
      </c>
      <c r="L715" s="180">
        <f>SUM(L668:L713)</f>
        <v>101503.03556049216</v>
      </c>
      <c r="M715" s="180">
        <f>SUM(M668:M713)</f>
        <v>4820725</v>
      </c>
      <c r="N715" s="198" t="s">
        <v>742</v>
      </c>
    </row>
    <row r="716" spans="1:15" ht="12.6" customHeight="1" x14ac:dyDescent="0.25">
      <c r="C716" s="180">
        <f>CE71</f>
        <v>8762194</v>
      </c>
      <c r="D716" s="180">
        <f>D615</f>
        <v>1207187</v>
      </c>
      <c r="E716" s="180">
        <f>E623</f>
        <v>1074657</v>
      </c>
      <c r="F716" s="180">
        <f>F624</f>
        <v>0</v>
      </c>
      <c r="G716" s="180">
        <f>G625</f>
        <v>393279.56779004773</v>
      </c>
      <c r="H716" s="180">
        <f>H628</f>
        <v>76442.437284919739</v>
      </c>
      <c r="I716" s="180">
        <f>I629</f>
        <v>152294.51975564804</v>
      </c>
      <c r="J716" s="180">
        <f>J630</f>
        <v>25804.893317586633</v>
      </c>
      <c r="K716" s="180">
        <f>K644</f>
        <v>2166934.7073258259</v>
      </c>
      <c r="L716" s="180">
        <f>L647</f>
        <v>101503.03556049216</v>
      </c>
      <c r="M716" s="180">
        <f>C648</f>
        <v>4820724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07" transitionEvaluation="1" transitionEntry="1" codeName="Sheet10">
    <pageSetUpPr autoPageBreaks="0" fitToPage="1"/>
  </sheetPr>
  <dimension ref="A1:CF719"/>
  <sheetViews>
    <sheetView showGridLines="0" topLeftCell="A307" zoomScaleNormal="100" workbookViewId="0">
      <selection activeCell="C312" sqref="C312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9" t="s">
        <v>968</v>
      </c>
      <c r="B1" s="230"/>
      <c r="C1" s="230"/>
      <c r="D1" s="230"/>
      <c r="E1" s="230"/>
      <c r="F1" s="230"/>
    </row>
    <row r="2" spans="1:6" ht="12.75" customHeight="1" x14ac:dyDescent="0.25">
      <c r="A2" s="230" t="s">
        <v>969</v>
      </c>
      <c r="B2" s="230"/>
      <c r="C2" s="231"/>
      <c r="D2" s="230"/>
      <c r="E2" s="230"/>
      <c r="F2" s="230"/>
    </row>
    <row r="3" spans="1:6" ht="12.75" customHeight="1" x14ac:dyDescent="0.25">
      <c r="A3" s="199"/>
      <c r="C3" s="232"/>
    </row>
    <row r="4" spans="1:6" ht="12.75" customHeight="1" x14ac:dyDescent="0.25">
      <c r="C4" s="232"/>
    </row>
    <row r="5" spans="1:6" ht="12.75" customHeight="1" x14ac:dyDescent="0.25">
      <c r="A5" s="199" t="s">
        <v>993</v>
      </c>
      <c r="C5" s="232"/>
    </row>
    <row r="6" spans="1:6" ht="12.75" customHeight="1" x14ac:dyDescent="0.25">
      <c r="A6" s="199" t="s">
        <v>0</v>
      </c>
      <c r="C6" s="232"/>
    </row>
    <row r="7" spans="1:6" ht="12.75" customHeight="1" x14ac:dyDescent="0.25">
      <c r="A7" s="199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8" t="s">
        <v>964</v>
      </c>
      <c r="C10" s="232"/>
    </row>
    <row r="11" spans="1:6" ht="12.75" customHeight="1" x14ac:dyDescent="0.25">
      <c r="A11" s="198" t="s">
        <v>967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9" t="s">
        <v>2</v>
      </c>
      <c r="C14" s="232"/>
    </row>
    <row r="15" spans="1:6" ht="12.75" customHeight="1" x14ac:dyDescent="0.25">
      <c r="A15" s="199"/>
      <c r="C15" s="232"/>
    </row>
    <row r="16" spans="1:6" ht="12.75" customHeight="1" x14ac:dyDescent="0.25">
      <c r="A16" s="180" t="s">
        <v>995</v>
      </c>
      <c r="C16" s="232"/>
      <c r="F16" s="273" t="s">
        <v>994</v>
      </c>
    </row>
    <row r="17" spans="1:6" ht="12.75" customHeight="1" x14ac:dyDescent="0.25">
      <c r="A17" s="180" t="s">
        <v>966</v>
      </c>
      <c r="C17" s="273" t="s">
        <v>994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9" t="s">
        <v>970</v>
      </c>
      <c r="B20" s="269"/>
      <c r="C20" s="274"/>
      <c r="D20" s="269"/>
      <c r="E20" s="269"/>
      <c r="F20" s="269"/>
    </row>
    <row r="21" spans="1:6" ht="22.65" customHeight="1" x14ac:dyDescent="0.25">
      <c r="A21" s="199"/>
      <c r="C21" s="232"/>
    </row>
    <row r="22" spans="1:6" ht="12.6" customHeight="1" x14ac:dyDescent="0.25">
      <c r="A22" s="233" t="s">
        <v>990</v>
      </c>
      <c r="B22" s="234"/>
      <c r="C22" s="235"/>
      <c r="D22" s="233"/>
      <c r="E22" s="233"/>
    </row>
    <row r="23" spans="1:6" ht="12.6" customHeight="1" x14ac:dyDescent="0.25">
      <c r="B23" s="199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8" t="s">
        <v>971</v>
      </c>
      <c r="C25" s="232"/>
    </row>
    <row r="26" spans="1:6" ht="12.6" customHeight="1" x14ac:dyDescent="0.25">
      <c r="A26" s="199" t="s">
        <v>4</v>
      </c>
      <c r="C26" s="232"/>
    </row>
    <row r="27" spans="1:6" ht="12.6" customHeight="1" x14ac:dyDescent="0.25">
      <c r="A27" s="198" t="s">
        <v>972</v>
      </c>
      <c r="C27" s="232"/>
    </row>
    <row r="28" spans="1:6" ht="12.6" customHeight="1" x14ac:dyDescent="0.25">
      <c r="A28" s="199" t="s">
        <v>5</v>
      </c>
      <c r="C28" s="232"/>
    </row>
    <row r="29" spans="1:6" ht="12.6" customHeight="1" x14ac:dyDescent="0.25">
      <c r="A29" s="198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9" t="s">
        <v>7</v>
      </c>
      <c r="C31" s="232"/>
    </row>
    <row r="32" spans="1:6" ht="12.6" customHeight="1" x14ac:dyDescent="0.25">
      <c r="A32" s="199" t="s">
        <v>8</v>
      </c>
      <c r="C32" s="232"/>
    </row>
    <row r="33" spans="1:83" ht="12.6" customHeight="1" x14ac:dyDescent="0.25">
      <c r="A33" s="198" t="s">
        <v>973</v>
      </c>
      <c r="C33" s="232"/>
    </row>
    <row r="34" spans="1:83" ht="12.6" customHeight="1" x14ac:dyDescent="0.25">
      <c r="A34" s="199" t="s">
        <v>9</v>
      </c>
      <c r="C34" s="232"/>
    </row>
    <row r="35" spans="1:83" ht="12.6" customHeight="1" x14ac:dyDescent="0.25">
      <c r="A35" s="199"/>
      <c r="C35" s="232"/>
    </row>
    <row r="36" spans="1:83" ht="12.6" customHeight="1" x14ac:dyDescent="0.25">
      <c r="A36" s="198" t="s">
        <v>974</v>
      </c>
      <c r="C36" s="232"/>
    </row>
    <row r="37" spans="1:83" ht="12.6" customHeight="1" x14ac:dyDescent="0.25">
      <c r="A37" s="199" t="s">
        <v>965</v>
      </c>
      <c r="C37" s="232"/>
    </row>
    <row r="38" spans="1:83" ht="12.15" customHeight="1" x14ac:dyDescent="0.25">
      <c r="A38" s="198"/>
      <c r="C38" s="232"/>
    </row>
    <row r="39" spans="1:83" ht="12.6" customHeight="1" x14ac:dyDescent="0.25">
      <c r="A39" s="199"/>
      <c r="C39" s="232"/>
    </row>
    <row r="40" spans="1:83" ht="12.15" customHeight="1" x14ac:dyDescent="0.25">
      <c r="A40" s="199"/>
      <c r="C40" s="232"/>
    </row>
    <row r="41" spans="1:83" ht="12.15" customHeight="1" x14ac:dyDescent="0.2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.15" customHeight="1" x14ac:dyDescent="0.2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.15" customHeight="1" x14ac:dyDescent="0.25">
      <c r="A43" s="199"/>
      <c r="C43" s="232"/>
      <c r="F43" s="181"/>
    </row>
    <row r="44" spans="1:83" ht="12.15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.15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930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620126</v>
      </c>
      <c r="C48" s="241">
        <f>ROUND(((B48/CE61)*C61),0)</f>
        <v>0</v>
      </c>
      <c r="D48" s="241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340811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19636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9941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55142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5948</v>
      </c>
      <c r="BF48" s="195">
        <f>ROUND(((B48/CE61)*BF61),0)</f>
        <v>0</v>
      </c>
      <c r="BG48" s="195">
        <f>ROUND(((B48/CE61)*BG61),0)</f>
        <v>5610</v>
      </c>
      <c r="BH48" s="195">
        <f>ROUND(((B48/CE61)*BH61),0)</f>
        <v>0</v>
      </c>
      <c r="BI48" s="195">
        <f>ROUND(((B48/CE61)*BI61),0)</f>
        <v>59056</v>
      </c>
      <c r="BJ48" s="195">
        <f>ROUND(((B48/CE61)*BJ61),0)</f>
        <v>13397</v>
      </c>
      <c r="BK48" s="195">
        <f>ROUND(((B48/CE61)*BK61),0)</f>
        <v>7405</v>
      </c>
      <c r="BL48" s="195">
        <f>ROUND(((B48/CE61)*BL61),0)</f>
        <v>19600</v>
      </c>
      <c r="BM48" s="195">
        <f>ROUND(((B48/CE61)*BM61),0)</f>
        <v>0</v>
      </c>
      <c r="BN48" s="195">
        <f>ROUND(((B48/CE61)*BN61),0)</f>
        <v>27528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11100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6810</v>
      </c>
      <c r="BW48" s="195">
        <f>ROUND(((B48/CE61)*BW61),0)</f>
        <v>0</v>
      </c>
      <c r="BX48" s="195">
        <f>ROUND(((B48/CE61)*BX61),0)</f>
        <v>17126</v>
      </c>
      <c r="BY48" s="195">
        <f>ROUND(((B48/CE61)*BY61),0)</f>
        <v>12847</v>
      </c>
      <c r="BZ48" s="195">
        <f>ROUND(((B48/CE61)*BZ61),0)</f>
        <v>0</v>
      </c>
      <c r="CA48" s="195">
        <f>ROUND(((B48/CE61)*CA61),0)</f>
        <v>31</v>
      </c>
      <c r="CB48" s="195">
        <f>ROUND(((B48/CE61)*CB61),0)</f>
        <v>0</v>
      </c>
      <c r="CC48" s="195">
        <f>ROUND(((B48/CE61)*CC61),0)</f>
        <v>8137</v>
      </c>
      <c r="CD48" s="195"/>
      <c r="CE48" s="195">
        <f>SUM(C48:CD48)</f>
        <v>620125</v>
      </c>
    </row>
    <row r="49" spans="1:84" ht="12.6" customHeight="1" x14ac:dyDescent="0.25">
      <c r="A49" s="175" t="s">
        <v>206</v>
      </c>
      <c r="B49" s="195">
        <f>B47+B48</f>
        <v>620126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513185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513185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513185</v>
      </c>
    </row>
    <row r="53" spans="1:84" ht="12.6" customHeight="1" x14ac:dyDescent="0.25">
      <c r="A53" s="175" t="s">
        <v>206</v>
      </c>
      <c r="B53" s="195">
        <f>B51+B52</f>
        <v>513185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930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948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/>
      <c r="H59" s="184">
        <v>9979</v>
      </c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4"/>
      <c r="T59" s="244"/>
      <c r="U59" s="220"/>
      <c r="V59" s="185"/>
      <c r="W59" s="185"/>
      <c r="X59" s="185"/>
      <c r="Y59" s="185"/>
      <c r="Z59" s="185"/>
      <c r="AA59" s="185"/>
      <c r="AB59" s="244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4"/>
      <c r="AW59" s="244"/>
      <c r="AX59" s="244"/>
      <c r="AY59" s="185">
        <f>9979*3</f>
        <v>29937</v>
      </c>
      <c r="AZ59" s="185"/>
      <c r="BA59" s="244"/>
      <c r="BB59" s="244"/>
      <c r="BC59" s="244"/>
      <c r="BD59" s="244"/>
      <c r="BE59" s="185">
        <v>22000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" customHeight="1" x14ac:dyDescent="0.25">
      <c r="A60" s="246" t="s">
        <v>234</v>
      </c>
      <c r="B60" s="175"/>
      <c r="C60" s="186"/>
      <c r="D60" s="187"/>
      <c r="E60" s="187"/>
      <c r="F60" s="219"/>
      <c r="G60" s="187"/>
      <c r="H60" s="187">
        <v>26.65</v>
      </c>
      <c r="I60" s="187"/>
      <c r="J60" s="219"/>
      <c r="K60" s="187"/>
      <c r="L60" s="187"/>
      <c r="M60" s="187"/>
      <c r="N60" s="187"/>
      <c r="O60" s="18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>
        <v>0.83</v>
      </c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>
        <v>0.92</v>
      </c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>
        <v>2</v>
      </c>
      <c r="AZ60" s="217"/>
      <c r="BA60" s="217"/>
      <c r="BB60" s="217"/>
      <c r="BC60" s="217"/>
      <c r="BD60" s="217"/>
      <c r="BE60" s="217">
        <v>0.56999999999999995</v>
      </c>
      <c r="BF60" s="217">
        <v>2.5</v>
      </c>
      <c r="BG60" s="217">
        <v>0.57999999999999996</v>
      </c>
      <c r="BH60" s="217"/>
      <c r="BI60" s="217">
        <v>6.74</v>
      </c>
      <c r="BJ60" s="217">
        <v>0.92</v>
      </c>
      <c r="BK60" s="217">
        <v>1.02</v>
      </c>
      <c r="BL60" s="217">
        <v>2.08</v>
      </c>
      <c r="BM60" s="217"/>
      <c r="BN60" s="217">
        <v>1.02</v>
      </c>
      <c r="BO60" s="217"/>
      <c r="BP60" s="217"/>
      <c r="BQ60" s="217"/>
      <c r="BR60" s="217">
        <v>0.75</v>
      </c>
      <c r="BS60" s="217"/>
      <c r="BT60" s="217"/>
      <c r="BU60" s="217"/>
      <c r="BV60" s="217">
        <v>0.96</v>
      </c>
      <c r="BW60" s="217"/>
      <c r="BX60" s="217">
        <v>1.07</v>
      </c>
      <c r="BY60" s="217">
        <v>0.8</v>
      </c>
      <c r="BZ60" s="217"/>
      <c r="CA60" s="217"/>
      <c r="CB60" s="217"/>
      <c r="CC60" s="217">
        <v>0.48</v>
      </c>
      <c r="CD60" s="245" t="s">
        <v>221</v>
      </c>
      <c r="CE60" s="247">
        <f t="shared" ref="CE60:CE70" si="0">SUM(C60:CD60)</f>
        <v>49.89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/>
      <c r="H61" s="184">
        <v>2059798</v>
      </c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>
        <v>118675</v>
      </c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>
        <v>60083</v>
      </c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333265</v>
      </c>
      <c r="AZ61" s="185"/>
      <c r="BA61" s="185"/>
      <c r="BB61" s="185"/>
      <c r="BC61" s="185"/>
      <c r="BD61" s="185"/>
      <c r="BE61" s="185">
        <v>35948</v>
      </c>
      <c r="BF61" s="185"/>
      <c r="BG61" s="185">
        <v>33905</v>
      </c>
      <c r="BH61" s="185"/>
      <c r="BI61" s="185">
        <v>356924</v>
      </c>
      <c r="BJ61" s="185">
        <v>80969</v>
      </c>
      <c r="BK61" s="185">
        <v>44755</v>
      </c>
      <c r="BL61" s="185">
        <v>118459</v>
      </c>
      <c r="BM61" s="185"/>
      <c r="BN61" s="185">
        <v>166373</v>
      </c>
      <c r="BO61" s="185"/>
      <c r="BP61" s="185"/>
      <c r="BQ61" s="185"/>
      <c r="BR61" s="185">
        <v>67087</v>
      </c>
      <c r="BS61" s="185"/>
      <c r="BT61" s="185"/>
      <c r="BU61" s="185"/>
      <c r="BV61" s="185">
        <v>41158</v>
      </c>
      <c r="BW61" s="185"/>
      <c r="BX61" s="185">
        <v>103508</v>
      </c>
      <c r="BY61" s="185">
        <v>77647</v>
      </c>
      <c r="BZ61" s="185"/>
      <c r="CA61" s="185">
        <v>186</v>
      </c>
      <c r="CB61" s="185"/>
      <c r="CC61" s="185">
        <v>49181</v>
      </c>
      <c r="CD61" s="245" t="s">
        <v>221</v>
      </c>
      <c r="CE61" s="195">
        <f t="shared" si="0"/>
        <v>3747921</v>
      </c>
      <c r="CF61" s="248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340811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19636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9941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55142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5948</v>
      </c>
      <c r="BF62" s="195">
        <f t="shared" si="1"/>
        <v>0</v>
      </c>
      <c r="BG62" s="195">
        <f t="shared" si="1"/>
        <v>5610</v>
      </c>
      <c r="BH62" s="195">
        <f t="shared" si="1"/>
        <v>0</v>
      </c>
      <c r="BI62" s="195">
        <f t="shared" si="1"/>
        <v>59056</v>
      </c>
      <c r="BJ62" s="195">
        <f t="shared" si="1"/>
        <v>13397</v>
      </c>
      <c r="BK62" s="195">
        <f t="shared" si="1"/>
        <v>7405</v>
      </c>
      <c r="BL62" s="195">
        <f t="shared" si="1"/>
        <v>19600</v>
      </c>
      <c r="BM62" s="195">
        <f t="shared" si="1"/>
        <v>0</v>
      </c>
      <c r="BN62" s="195">
        <f t="shared" si="1"/>
        <v>27528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11100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6810</v>
      </c>
      <c r="BW62" s="195">
        <f t="shared" si="2"/>
        <v>0</v>
      </c>
      <c r="BX62" s="195">
        <f t="shared" si="2"/>
        <v>17126</v>
      </c>
      <c r="BY62" s="195">
        <f t="shared" si="2"/>
        <v>12847</v>
      </c>
      <c r="BZ62" s="195">
        <f t="shared" si="2"/>
        <v>0</v>
      </c>
      <c r="CA62" s="195">
        <f t="shared" si="2"/>
        <v>31</v>
      </c>
      <c r="CB62" s="195">
        <f t="shared" si="2"/>
        <v>0</v>
      </c>
      <c r="CC62" s="195">
        <f t="shared" si="2"/>
        <v>8137</v>
      </c>
      <c r="CD62" s="245" t="s">
        <v>221</v>
      </c>
      <c r="CE62" s="195">
        <f t="shared" si="0"/>
        <v>620125</v>
      </c>
      <c r="CF62" s="248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>
        <v>1120862</v>
      </c>
      <c r="BX63" s="185"/>
      <c r="BY63" s="185"/>
      <c r="BZ63" s="185"/>
      <c r="CA63" s="185"/>
      <c r="CB63" s="185"/>
      <c r="CC63" s="185"/>
      <c r="CD63" s="245" t="s">
        <v>221</v>
      </c>
      <c r="CE63" s="195">
        <f t="shared" si="0"/>
        <v>1120862</v>
      </c>
      <c r="CF63" s="248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4"/>
      <c r="H64" s="184">
        <v>46</v>
      </c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>
        <v>121032</v>
      </c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>
        <v>2164</v>
      </c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>
        <v>4540</v>
      </c>
      <c r="BF64" s="185">
        <v>1107</v>
      </c>
      <c r="BG64" s="185"/>
      <c r="BH64" s="185"/>
      <c r="BI64" s="185">
        <v>62237</v>
      </c>
      <c r="BJ64" s="185"/>
      <c r="BK64" s="185">
        <v>501</v>
      </c>
      <c r="BL64" s="185"/>
      <c r="BM64" s="185"/>
      <c r="BN64" s="185">
        <v>202</v>
      </c>
      <c r="BO64" s="185"/>
      <c r="BP64" s="185"/>
      <c r="BQ64" s="185"/>
      <c r="BR64" s="185"/>
      <c r="BS64" s="185"/>
      <c r="BT64" s="185"/>
      <c r="BU64" s="185"/>
      <c r="BV64" s="185">
        <v>2162</v>
      </c>
      <c r="BW64" s="185"/>
      <c r="BX64" s="185"/>
      <c r="BY64" s="185">
        <v>432</v>
      </c>
      <c r="BZ64" s="185"/>
      <c r="CA64" s="185"/>
      <c r="CB64" s="185"/>
      <c r="CC64" s="185">
        <v>317</v>
      </c>
      <c r="CD64" s="245" t="s">
        <v>221</v>
      </c>
      <c r="CE64" s="195">
        <f t="shared" si="0"/>
        <v>194740</v>
      </c>
      <c r="CF64" s="248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2542</v>
      </c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5" t="s">
        <v>221</v>
      </c>
      <c r="CE65" s="195">
        <f t="shared" si="0"/>
        <v>2542</v>
      </c>
      <c r="CF65" s="248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/>
      <c r="H66" s="184">
        <v>25910</v>
      </c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26776</v>
      </c>
      <c r="V66" s="185">
        <v>256</v>
      </c>
      <c r="W66" s="185"/>
      <c r="X66" s="185"/>
      <c r="Y66" s="185">
        <v>15770</v>
      </c>
      <c r="Z66" s="185"/>
      <c r="AA66" s="185"/>
      <c r="AB66" s="185">
        <v>11743</v>
      </c>
      <c r="AC66" s="185"/>
      <c r="AD66" s="185"/>
      <c r="AE66" s="185"/>
      <c r="AF66" s="185"/>
      <c r="AG66" s="185">
        <v>4394</v>
      </c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11156</v>
      </c>
      <c r="AZ66" s="185"/>
      <c r="BA66" s="185">
        <v>14563</v>
      </c>
      <c r="BB66" s="185"/>
      <c r="BC66" s="185"/>
      <c r="BD66" s="185"/>
      <c r="BE66" s="185">
        <v>6623</v>
      </c>
      <c r="BF66" s="185">
        <v>129501</v>
      </c>
      <c r="BG66" s="185">
        <v>666</v>
      </c>
      <c r="BH66" s="185"/>
      <c r="BI66" s="185">
        <v>31869</v>
      </c>
      <c r="BJ66" s="185">
        <v>63</v>
      </c>
      <c r="BK66" s="185"/>
      <c r="BL66" s="185"/>
      <c r="BM66" s="185"/>
      <c r="BN66" s="185">
        <v>14108</v>
      </c>
      <c r="BO66" s="185"/>
      <c r="BP66" s="185"/>
      <c r="BQ66" s="185"/>
      <c r="BR66" s="185"/>
      <c r="BS66" s="185"/>
      <c r="BT66" s="185"/>
      <c r="BU66" s="185"/>
      <c r="BV66" s="185">
        <v>47995</v>
      </c>
      <c r="BW66" s="185">
        <v>34785</v>
      </c>
      <c r="BX66" s="185">
        <v>756</v>
      </c>
      <c r="BY66" s="185">
        <v>326</v>
      </c>
      <c r="BZ66" s="185"/>
      <c r="CA66" s="185"/>
      <c r="CB66" s="185"/>
      <c r="CC66" s="185"/>
      <c r="CD66" s="245" t="s">
        <v>221</v>
      </c>
      <c r="CE66" s="195">
        <f t="shared" si="0"/>
        <v>377260</v>
      </c>
      <c r="CF66" s="248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513185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0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5" t="s">
        <v>221</v>
      </c>
      <c r="CE67" s="195">
        <f t="shared" si="0"/>
        <v>513185</v>
      </c>
      <c r="CF67" s="248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>
        <v>293</v>
      </c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1315</v>
      </c>
      <c r="BF68" s="185"/>
      <c r="BG68" s="185"/>
      <c r="BH68" s="185"/>
      <c r="BI68" s="185"/>
      <c r="BJ68" s="185"/>
      <c r="BK68" s="185"/>
      <c r="BL68" s="185"/>
      <c r="BM68" s="185"/>
      <c r="BN68" s="185">
        <v>595454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5" t="s">
        <v>221</v>
      </c>
      <c r="CE68" s="195">
        <f t="shared" si="0"/>
        <v>597062</v>
      </c>
      <c r="CF68" s="248"/>
    </row>
    <row r="69" spans="1:84" ht="12.6" customHeight="1" x14ac:dyDescent="0.25">
      <c r="A69" s="171" t="s">
        <v>241</v>
      </c>
      <c r="B69" s="175"/>
      <c r="C69" s="184"/>
      <c r="D69" s="184"/>
      <c r="E69" s="185"/>
      <c r="F69" s="185"/>
      <c r="G69" s="184"/>
      <c r="H69" s="184">
        <v>779</v>
      </c>
      <c r="I69" s="185"/>
      <c r="J69" s="185"/>
      <c r="K69" s="185"/>
      <c r="L69" s="185"/>
      <c r="M69" s="184"/>
      <c r="N69" s="184"/>
      <c r="O69" s="184"/>
      <c r="P69" s="185"/>
      <c r="Q69" s="185"/>
      <c r="R69" s="220"/>
      <c r="S69" s="185"/>
      <c r="T69" s="184"/>
      <c r="U69" s="185"/>
      <c r="V69" s="185"/>
      <c r="W69" s="184"/>
      <c r="X69" s="185"/>
      <c r="Y69" s="185"/>
      <c r="Z69" s="185"/>
      <c r="AA69" s="185"/>
      <c r="AB69" s="185">
        <v>9798</v>
      </c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>
        <v>277</v>
      </c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/>
      <c r="AZ69" s="185"/>
      <c r="BA69" s="185"/>
      <c r="BB69" s="185"/>
      <c r="BC69" s="185">
        <v>27616</v>
      </c>
      <c r="BD69" s="185"/>
      <c r="BE69" s="185">
        <v>9514</v>
      </c>
      <c r="BF69" s="185"/>
      <c r="BG69" s="185">
        <v>708</v>
      </c>
      <c r="BH69" s="220"/>
      <c r="BI69" s="185">
        <v>25436</v>
      </c>
      <c r="BJ69" s="185">
        <v>267</v>
      </c>
      <c r="BK69" s="185">
        <v>83</v>
      </c>
      <c r="BL69" s="185"/>
      <c r="BM69" s="185"/>
      <c r="BN69" s="185">
        <v>35358</v>
      </c>
      <c r="BO69" s="185"/>
      <c r="BP69" s="185"/>
      <c r="BQ69" s="185"/>
      <c r="BR69" s="185">
        <v>2814</v>
      </c>
      <c r="BS69" s="185"/>
      <c r="BT69" s="185"/>
      <c r="BU69" s="185"/>
      <c r="BV69" s="185"/>
      <c r="BW69" s="185">
        <v>1614</v>
      </c>
      <c r="BX69" s="185"/>
      <c r="BY69" s="185">
        <v>4432</v>
      </c>
      <c r="BZ69" s="185"/>
      <c r="CA69" s="185"/>
      <c r="CB69" s="185"/>
      <c r="CC69" s="185"/>
      <c r="CD69" s="188">
        <v>1349405</v>
      </c>
      <c r="CE69" s="195">
        <f t="shared" si="0"/>
        <v>1468101</v>
      </c>
      <c r="CF69" s="248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48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2940822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26776</v>
      </c>
      <c r="V71" s="195">
        <f t="shared" si="5"/>
        <v>256</v>
      </c>
      <c r="W71" s="195">
        <f t="shared" si="5"/>
        <v>0</v>
      </c>
      <c r="X71" s="195">
        <f t="shared" si="5"/>
        <v>0</v>
      </c>
      <c r="Y71" s="195">
        <f t="shared" si="5"/>
        <v>15770</v>
      </c>
      <c r="Z71" s="195">
        <f t="shared" si="5"/>
        <v>0</v>
      </c>
      <c r="AA71" s="195">
        <f t="shared" si="5"/>
        <v>0</v>
      </c>
      <c r="AB71" s="195">
        <f t="shared" si="5"/>
        <v>280884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4394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72465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399563</v>
      </c>
      <c r="AZ71" s="195">
        <f t="shared" si="6"/>
        <v>0</v>
      </c>
      <c r="BA71" s="195">
        <f t="shared" si="6"/>
        <v>14563</v>
      </c>
      <c r="BB71" s="195">
        <f t="shared" si="6"/>
        <v>0</v>
      </c>
      <c r="BC71" s="195">
        <f t="shared" si="6"/>
        <v>27616</v>
      </c>
      <c r="BD71" s="195">
        <f t="shared" si="6"/>
        <v>0</v>
      </c>
      <c r="BE71" s="195">
        <f t="shared" si="6"/>
        <v>66430</v>
      </c>
      <c r="BF71" s="195">
        <f t="shared" si="6"/>
        <v>130608</v>
      </c>
      <c r="BG71" s="195">
        <f t="shared" si="6"/>
        <v>40889</v>
      </c>
      <c r="BH71" s="195">
        <f t="shared" si="6"/>
        <v>0</v>
      </c>
      <c r="BI71" s="195">
        <f t="shared" si="6"/>
        <v>535522</v>
      </c>
      <c r="BJ71" s="195">
        <f t="shared" si="6"/>
        <v>94696</v>
      </c>
      <c r="BK71" s="195">
        <f t="shared" si="6"/>
        <v>52744</v>
      </c>
      <c r="BL71" s="195">
        <f t="shared" si="6"/>
        <v>138059</v>
      </c>
      <c r="BM71" s="195">
        <f t="shared" si="6"/>
        <v>0</v>
      </c>
      <c r="BN71" s="195">
        <f t="shared" si="6"/>
        <v>839023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81001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98125</v>
      </c>
      <c r="BW71" s="195">
        <f t="shared" si="7"/>
        <v>1157261</v>
      </c>
      <c r="BX71" s="195">
        <f t="shared" si="7"/>
        <v>121390</v>
      </c>
      <c r="BY71" s="195">
        <f t="shared" si="7"/>
        <v>95684</v>
      </c>
      <c r="BZ71" s="195">
        <f t="shared" si="7"/>
        <v>0</v>
      </c>
      <c r="CA71" s="195">
        <f t="shared" si="7"/>
        <v>217</v>
      </c>
      <c r="CB71" s="195">
        <f t="shared" si="7"/>
        <v>0</v>
      </c>
      <c r="CC71" s="195">
        <f t="shared" si="7"/>
        <v>57635</v>
      </c>
      <c r="CD71" s="241">
        <f>CD69-CD70</f>
        <v>1349405</v>
      </c>
      <c r="CE71" s="195">
        <f>SUM(CE61:CE69)-CE70</f>
        <v>8641798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/>
      <c r="CF72" s="248"/>
    </row>
    <row r="73" spans="1:84" ht="12.6" customHeight="1" x14ac:dyDescent="0.25">
      <c r="A73" s="171" t="s">
        <v>245</v>
      </c>
      <c r="B73" s="175"/>
      <c r="C73" s="184"/>
      <c r="D73" s="184"/>
      <c r="E73" s="185"/>
      <c r="F73" s="185"/>
      <c r="G73" s="184"/>
      <c r="H73" s="184">
        <v>30278289</v>
      </c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f t="shared" ref="CE73:CE80" si="8">SUM(C73:CD73)</f>
        <v>30278289</v>
      </c>
      <c r="CF73" s="248"/>
    </row>
    <row r="74" spans="1:84" ht="12.6" customHeight="1" x14ac:dyDescent="0.2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0</v>
      </c>
      <c r="CF74" s="248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30278289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8"/>
        <v>30278289</v>
      </c>
      <c r="CF75" s="248"/>
    </row>
    <row r="76" spans="1:84" ht="12.6" customHeight="1" x14ac:dyDescent="0.25">
      <c r="A76" s="171" t="s">
        <v>248</v>
      </c>
      <c r="B76" s="175"/>
      <c r="C76" s="184"/>
      <c r="D76" s="184"/>
      <c r="E76" s="185"/>
      <c r="F76" s="185"/>
      <c r="G76" s="184"/>
      <c r="H76" s="184">
        <v>22000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245" t="s">
        <v>221</v>
      </c>
      <c r="CE76" s="195">
        <f t="shared" si="8"/>
        <v>22000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/>
      <c r="H77" s="184">
        <f>9979*3</f>
        <v>29937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5" t="s">
        <v>221</v>
      </c>
      <c r="AY77" s="245" t="s">
        <v>221</v>
      </c>
      <c r="AZ77" s="184"/>
      <c r="BA77" s="184"/>
      <c r="BB77" s="184"/>
      <c r="BC77" s="184"/>
      <c r="BD77" s="245" t="s">
        <v>221</v>
      </c>
      <c r="BE77" s="245" t="s">
        <v>221</v>
      </c>
      <c r="BF77" s="184"/>
      <c r="BG77" s="245" t="s">
        <v>221</v>
      </c>
      <c r="BH77" s="184"/>
      <c r="BI77" s="184"/>
      <c r="BJ77" s="245" t="s">
        <v>221</v>
      </c>
      <c r="BK77" s="184"/>
      <c r="BL77" s="184"/>
      <c r="BM77" s="184"/>
      <c r="BN77" s="245" t="s">
        <v>221</v>
      </c>
      <c r="BO77" s="245" t="s">
        <v>221</v>
      </c>
      <c r="BP77" s="245" t="s">
        <v>221</v>
      </c>
      <c r="BQ77" s="245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5" t="s">
        <v>221</v>
      </c>
      <c r="CD77" s="245" t="s">
        <v>221</v>
      </c>
      <c r="CE77" s="195">
        <f>SUM(C77:CD77)</f>
        <v>29937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/>
      <c r="H78" s="184">
        <f>2.5*2080</f>
        <v>5200</v>
      </c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5" t="s">
        <v>221</v>
      </c>
      <c r="AY78" s="245" t="s">
        <v>221</v>
      </c>
      <c r="AZ78" s="245" t="s">
        <v>221</v>
      </c>
      <c r="BA78" s="184"/>
      <c r="BB78" s="184"/>
      <c r="BC78" s="184"/>
      <c r="BD78" s="245" t="s">
        <v>221</v>
      </c>
      <c r="BE78" s="245" t="s">
        <v>221</v>
      </c>
      <c r="BF78" s="245" t="s">
        <v>221</v>
      </c>
      <c r="BG78" s="245" t="s">
        <v>221</v>
      </c>
      <c r="BH78" s="184"/>
      <c r="BI78" s="184"/>
      <c r="BJ78" s="245" t="s">
        <v>221</v>
      </c>
      <c r="BK78" s="184"/>
      <c r="BL78" s="184"/>
      <c r="BM78" s="184"/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5" t="s">
        <v>221</v>
      </c>
      <c r="CD78" s="245" t="s">
        <v>221</v>
      </c>
      <c r="CE78" s="195">
        <f t="shared" si="8"/>
        <v>5200</v>
      </c>
      <c r="CF78" s="195"/>
    </row>
    <row r="79" spans="1:84" ht="12.6" customHeight="1" x14ac:dyDescent="0.25">
      <c r="A79" s="171" t="s">
        <v>251</v>
      </c>
      <c r="B79" s="175"/>
      <c r="C79" s="221"/>
      <c r="D79" s="221"/>
      <c r="E79" s="184"/>
      <c r="F79" s="184"/>
      <c r="G79" s="184"/>
      <c r="H79" s="184">
        <f>32236/11*12</f>
        <v>35166.545454545456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5" t="s">
        <v>221</v>
      </c>
      <c r="AY79" s="245" t="s">
        <v>221</v>
      </c>
      <c r="AZ79" s="245" t="s">
        <v>221</v>
      </c>
      <c r="BA79" s="245" t="s">
        <v>221</v>
      </c>
      <c r="BB79" s="184"/>
      <c r="BC79" s="184"/>
      <c r="BD79" s="245" t="s">
        <v>221</v>
      </c>
      <c r="BE79" s="245" t="s">
        <v>221</v>
      </c>
      <c r="BF79" s="245" t="s">
        <v>221</v>
      </c>
      <c r="BG79" s="245" t="s">
        <v>221</v>
      </c>
      <c r="BH79" s="184"/>
      <c r="BI79" s="184"/>
      <c r="BJ79" s="245" t="s">
        <v>221</v>
      </c>
      <c r="BK79" s="184"/>
      <c r="BL79" s="184"/>
      <c r="BM79" s="184"/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5" t="s">
        <v>221</v>
      </c>
      <c r="CD79" s="245" t="s">
        <v>221</v>
      </c>
      <c r="CE79" s="195">
        <f t="shared" si="8"/>
        <v>35166.545454545456</v>
      </c>
      <c r="CF79" s="195">
        <f>BA59</f>
        <v>0</v>
      </c>
    </row>
    <row r="80" spans="1:84" ht="21.15" customHeight="1" x14ac:dyDescent="0.25">
      <c r="A80" s="171" t="s">
        <v>252</v>
      </c>
      <c r="B80" s="175"/>
      <c r="C80" s="187"/>
      <c r="D80" s="187"/>
      <c r="E80" s="187"/>
      <c r="F80" s="187"/>
      <c r="G80" s="187"/>
      <c r="H80" s="187">
        <v>26.65</v>
      </c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26.65</v>
      </c>
      <c r="CF80" s="251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272" t="s">
        <v>1000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1005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26" t="s">
        <v>1006</v>
      </c>
      <c r="D84" s="202"/>
      <c r="E84" s="201"/>
    </row>
    <row r="85" spans="1:5" ht="12.6" customHeight="1" x14ac:dyDescent="0.25">
      <c r="A85" s="173" t="s">
        <v>987</v>
      </c>
      <c r="B85" s="172"/>
      <c r="C85" s="267" t="s">
        <v>1007</v>
      </c>
      <c r="D85" s="202"/>
      <c r="E85" s="201"/>
    </row>
    <row r="86" spans="1:5" ht="12.6" customHeight="1" x14ac:dyDescent="0.25">
      <c r="A86" s="173" t="s">
        <v>988</v>
      </c>
      <c r="B86" s="172" t="s">
        <v>256</v>
      </c>
      <c r="C86" s="227" t="s">
        <v>1007</v>
      </c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26" t="s">
        <v>1008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26" t="s">
        <v>1009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26" t="s">
        <v>1002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26" t="s">
        <v>1003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26"/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22" t="s">
        <v>1004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266"/>
      <c r="D93" s="252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5" t="s">
        <v>265</v>
      </c>
      <c r="B95" s="205"/>
      <c r="C95" s="205"/>
      <c r="D95" s="205"/>
      <c r="E95" s="205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8"/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>
        <v>1</v>
      </c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65" customHeight="1" x14ac:dyDescent="0.25">
      <c r="A108" s="204" t="s">
        <v>275</v>
      </c>
      <c r="B108" s="205"/>
      <c r="C108" s="205"/>
      <c r="D108" s="205"/>
      <c r="E108" s="205"/>
    </row>
    <row r="109" spans="1:5" ht="13.6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857</v>
      </c>
      <c r="D111" s="174">
        <v>9979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975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30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30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976</v>
      </c>
      <c r="B136" s="204"/>
      <c r="C136" s="204"/>
      <c r="D136" s="204"/>
      <c r="E136" s="204"/>
    </row>
    <row r="137" spans="1:6" ht="12.6" customHeight="1" x14ac:dyDescent="0.2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200</v>
      </c>
      <c r="C138" s="189">
        <v>460</v>
      </c>
      <c r="D138" s="174">
        <v>197</v>
      </c>
      <c r="E138" s="175">
        <f>SUM(B138:D138)</f>
        <v>857</v>
      </c>
    </row>
    <row r="139" spans="1:6" ht="12.6" customHeight="1" x14ac:dyDescent="0.25">
      <c r="A139" s="173" t="s">
        <v>215</v>
      </c>
      <c r="B139" s="174">
        <v>2913</v>
      </c>
      <c r="C139" s="189">
        <v>5283</v>
      </c>
      <c r="D139" s="174">
        <v>1781</v>
      </c>
      <c r="E139" s="175">
        <f>SUM(B139:D139)</f>
        <v>9977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8198400</v>
      </c>
      <c r="C141" s="189">
        <v>14789600</v>
      </c>
      <c r="D141" s="174">
        <v>7290289</v>
      </c>
      <c r="E141" s="175">
        <f>SUM(B141:D141)</f>
        <v>30278289</v>
      </c>
      <c r="F141" s="199"/>
    </row>
    <row r="142" spans="1:6" ht="12.6" customHeight="1" x14ac:dyDescent="0.25">
      <c r="A142" s="173" t="s">
        <v>246</v>
      </c>
      <c r="B142" s="174"/>
      <c r="C142" s="189"/>
      <c r="D142" s="174"/>
      <c r="E142" s="175">
        <f>SUM(B142:D142)</f>
        <v>0</v>
      </c>
      <c r="F142" s="199"/>
    </row>
    <row r="143" spans="1:6" ht="12.6" customHeight="1" x14ac:dyDescent="0.2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189">
        <v>261123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27307</v>
      </c>
      <c r="D166" s="175"/>
      <c r="E166" s="175"/>
    </row>
    <row r="167" spans="1:5" ht="13.8" x14ac:dyDescent="0.25">
      <c r="A167" s="177" t="s">
        <v>309</v>
      </c>
      <c r="B167" s="172" t="s">
        <v>256</v>
      </c>
      <c r="C167" s="189">
        <v>81951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287043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49173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-86471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620126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189">
        <v>595454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1608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597062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9">
        <v>46333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6160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52493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9">
        <f>165+24106</f>
        <v>24271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432446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456717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/>
      <c r="C195" s="189"/>
      <c r="D195" s="174"/>
      <c r="E195" s="175">
        <f t="shared" ref="E195:E203" si="10">SUM(B195:C195)-D195</f>
        <v>0</v>
      </c>
    </row>
    <row r="196" spans="1:8" ht="12.6" customHeight="1" x14ac:dyDescent="0.25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" customHeight="1" x14ac:dyDescent="0.25">
      <c r="A197" s="173" t="s">
        <v>334</v>
      </c>
      <c r="B197" s="174"/>
      <c r="C197" s="189"/>
      <c r="D197" s="174"/>
      <c r="E197" s="175">
        <f t="shared" si="10"/>
        <v>0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541024.49</v>
      </c>
      <c r="C200" s="189">
        <v>4032</v>
      </c>
      <c r="D200" s="174"/>
      <c r="E200" s="175">
        <f t="shared" si="10"/>
        <v>545056.49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4290361.8499999996</v>
      </c>
      <c r="C202" s="189"/>
      <c r="D202" s="174"/>
      <c r="E202" s="175">
        <f t="shared" si="10"/>
        <v>4290361.8499999996</v>
      </c>
    </row>
    <row r="203" spans="1:8" ht="12.6" customHeight="1" x14ac:dyDescent="0.25">
      <c r="A203" s="173" t="s">
        <v>340</v>
      </c>
      <c r="B203" s="174">
        <v>757</v>
      </c>
      <c r="C203" s="189">
        <v>-757</v>
      </c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4832143.34</v>
      </c>
      <c r="C204" s="191">
        <f>SUM(C195:C203)</f>
        <v>3275</v>
      </c>
      <c r="D204" s="175">
        <f>SUM(D195:D203)</f>
        <v>0</v>
      </c>
      <c r="E204" s="175">
        <f>SUM(E195:E203)</f>
        <v>4835418.34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5"/>
    </row>
    <row r="209" spans="1:8" ht="12.6" customHeight="1" x14ac:dyDescent="0.25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55"/>
    </row>
    <row r="210" spans="1:8" ht="12.6" customHeight="1" x14ac:dyDescent="0.25">
      <c r="A210" s="173" t="s">
        <v>334</v>
      </c>
      <c r="B210" s="174"/>
      <c r="C210" s="189"/>
      <c r="D210" s="174"/>
      <c r="E210" s="175">
        <f t="shared" si="11"/>
        <v>0</v>
      </c>
      <c r="H210" s="255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5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5"/>
    </row>
    <row r="213" spans="1:8" ht="12.6" customHeight="1" x14ac:dyDescent="0.25">
      <c r="A213" s="173" t="s">
        <v>337</v>
      </c>
      <c r="B213" s="174">
        <v>302203</v>
      </c>
      <c r="C213" s="189">
        <v>82040</v>
      </c>
      <c r="D213" s="174"/>
      <c r="E213" s="175">
        <f t="shared" si="11"/>
        <v>384243</v>
      </c>
      <c r="H213" s="255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/>
      <c r="E214" s="175">
        <f t="shared" si="11"/>
        <v>0</v>
      </c>
      <c r="H214" s="255"/>
    </row>
    <row r="215" spans="1:8" ht="12.6" customHeight="1" x14ac:dyDescent="0.25">
      <c r="A215" s="173" t="s">
        <v>339</v>
      </c>
      <c r="B215" s="174">
        <v>1354091.22</v>
      </c>
      <c r="C215" s="189">
        <v>430321.04999999993</v>
      </c>
      <c r="D215" s="174"/>
      <c r="E215" s="175">
        <f t="shared" si="11"/>
        <v>1784412.27</v>
      </c>
      <c r="H215" s="255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1656294.22</v>
      </c>
      <c r="C217" s="191">
        <f>SUM(C208:C216)</f>
        <v>512361.04999999993</v>
      </c>
      <c r="D217" s="175">
        <f>SUM(D208:D216)</f>
        <v>0</v>
      </c>
      <c r="E217" s="175">
        <f>SUM(E208:E216)</f>
        <v>2168655.27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279" t="s">
        <v>991</v>
      </c>
      <c r="C220" s="279"/>
      <c r="D220" s="205"/>
      <c r="E220" s="205"/>
    </row>
    <row r="221" spans="1:8" ht="12.6" customHeight="1" x14ac:dyDescent="0.25">
      <c r="A221" s="268" t="s">
        <v>991</v>
      </c>
      <c r="B221" s="205"/>
      <c r="C221" s="189">
        <v>98779</v>
      </c>
      <c r="D221" s="172">
        <f>C221</f>
        <v>98779</v>
      </c>
      <c r="E221" s="205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9">
        <v>4438654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11691965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3.8" x14ac:dyDescent="0.25">
      <c r="A226" s="173" t="s">
        <v>347</v>
      </c>
      <c r="B226" s="172" t="s">
        <v>256</v>
      </c>
      <c r="C226" s="189">
        <v>155401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2856596-155401</f>
        <v>2701195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18987215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25985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25985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9">
        <v>130360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1788562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1918922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21030901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9">
        <v>-58094.47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1328208.9999999995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108186.06</v>
      </c>
      <c r="D253" s="175"/>
      <c r="E253" s="175"/>
    </row>
    <row r="254" spans="1:5" ht="12.45" customHeight="1" x14ac:dyDescent="0.25">
      <c r="A254" s="173" t="s">
        <v>977</v>
      </c>
      <c r="B254" s="172" t="s">
        <v>256</v>
      </c>
      <c r="C254" s="189">
        <v>63709.67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65108.480000000003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61012.73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1351759.3499999996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9"/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/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/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545056.86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4290361.8499999996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4835418.71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2168655.27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2666763.44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4018522.7899999996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94537.72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12000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157589.76999999999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978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982460.14999999991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1246587.6399999999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8"/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878</v>
      </c>
      <c r="B334" s="172" t="s">
        <v>256</v>
      </c>
      <c r="C334" s="218"/>
      <c r="D334" s="175"/>
      <c r="E334" s="175"/>
    </row>
    <row r="335" spans="1:5" ht="12.6" customHeight="1" x14ac:dyDescent="0.25">
      <c r="A335" s="173" t="s">
        <v>879</v>
      </c>
      <c r="B335" s="172" t="s">
        <v>256</v>
      </c>
      <c r="C335" s="218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8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2771935.1500000004</v>
      </c>
      <c r="D337" s="175"/>
      <c r="E337" s="175"/>
    </row>
    <row r="338" spans="1:5" ht="12.6" customHeight="1" x14ac:dyDescent="0.25">
      <c r="A338" s="173" t="s">
        <v>989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4018522.79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4018522.7899999996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9">
        <v>30278289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/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30278289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991</v>
      </c>
      <c r="B363" s="253"/>
      <c r="C363" s="189">
        <v>98779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9">
        <v>18987215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25985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1918922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21030901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9247388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9"/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9247388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9">
        <v>3414654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620126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1120862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528004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2542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377259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513185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597062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52492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165+24106</f>
        <v>24271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1418151-24271-2542</f>
        <v>1391338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8641795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605593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605593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605593</v>
      </c>
      <c r="E396" s="175"/>
    </row>
    <row r="397" spans="1:6" ht="13.6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.15" customHeight="1" x14ac:dyDescent="0.25">
      <c r="A400" s="179"/>
      <c r="B400" s="179"/>
    </row>
    <row r="401" spans="1:5" ht="12.15" customHeight="1" x14ac:dyDescent="0.25">
      <c r="A401" s="179"/>
      <c r="B401" s="179"/>
    </row>
    <row r="402" spans="1:5" ht="12.15" customHeight="1" x14ac:dyDescent="0.25">
      <c r="A402" s="179"/>
      <c r="B402" s="179"/>
    </row>
    <row r="403" spans="1:5" ht="12.15" customHeight="1" x14ac:dyDescent="0.25">
      <c r="A403" s="179"/>
      <c r="B403" s="179"/>
    </row>
    <row r="404" spans="1:5" ht="12.15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BHC Fairfax Behavioral Health - Everett   H-0     FYE 12/31/2018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979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857</v>
      </c>
      <c r="C414" s="194">
        <f>E138</f>
        <v>857</v>
      </c>
      <c r="D414" s="179"/>
    </row>
    <row r="415" spans="1:5" ht="12.6" customHeight="1" x14ac:dyDescent="0.25">
      <c r="A415" s="179" t="s">
        <v>464</v>
      </c>
      <c r="B415" s="179">
        <f>D111</f>
        <v>9979</v>
      </c>
      <c r="C415" s="179">
        <f>E139</f>
        <v>9977</v>
      </c>
      <c r="D415" s="194">
        <f>SUM(C59:H59)+N59</f>
        <v>9979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980</v>
      </c>
      <c r="B424" s="179">
        <f>D114</f>
        <v>0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3414654</v>
      </c>
      <c r="C427" s="179">
        <f t="shared" ref="C427:C434" si="13">CE61</f>
        <v>3747921</v>
      </c>
      <c r="D427" s="179"/>
    </row>
    <row r="428" spans="1:7" ht="12.6" customHeight="1" x14ac:dyDescent="0.25">
      <c r="A428" s="179" t="s">
        <v>3</v>
      </c>
      <c r="B428" s="179">
        <f t="shared" si="12"/>
        <v>620126</v>
      </c>
      <c r="C428" s="179">
        <f t="shared" si="13"/>
        <v>620125</v>
      </c>
      <c r="D428" s="179">
        <f>D173</f>
        <v>620126</v>
      </c>
    </row>
    <row r="429" spans="1:7" ht="12.6" customHeight="1" x14ac:dyDescent="0.25">
      <c r="A429" s="179" t="s">
        <v>236</v>
      </c>
      <c r="B429" s="179">
        <f t="shared" si="12"/>
        <v>1120862</v>
      </c>
      <c r="C429" s="179">
        <f t="shared" si="13"/>
        <v>1120862</v>
      </c>
      <c r="D429" s="179"/>
    </row>
    <row r="430" spans="1:7" ht="12.6" customHeight="1" x14ac:dyDescent="0.25">
      <c r="A430" s="179" t="s">
        <v>237</v>
      </c>
      <c r="B430" s="179">
        <f t="shared" si="12"/>
        <v>528004</v>
      </c>
      <c r="C430" s="179">
        <f t="shared" si="13"/>
        <v>194740</v>
      </c>
      <c r="D430" s="179"/>
    </row>
    <row r="431" spans="1:7" ht="12.6" customHeight="1" x14ac:dyDescent="0.25">
      <c r="A431" s="179" t="s">
        <v>444</v>
      </c>
      <c r="B431" s="179">
        <f t="shared" si="12"/>
        <v>2542</v>
      </c>
      <c r="C431" s="179">
        <f t="shared" si="13"/>
        <v>2542</v>
      </c>
      <c r="D431" s="179"/>
    </row>
    <row r="432" spans="1:7" ht="12.6" customHeight="1" x14ac:dyDescent="0.25">
      <c r="A432" s="179" t="s">
        <v>445</v>
      </c>
      <c r="B432" s="179">
        <f t="shared" si="12"/>
        <v>377259</v>
      </c>
      <c r="C432" s="179">
        <f t="shared" si="13"/>
        <v>377260</v>
      </c>
      <c r="D432" s="179"/>
    </row>
    <row r="433" spans="1:7" ht="12.6" customHeight="1" x14ac:dyDescent="0.25">
      <c r="A433" s="179" t="s">
        <v>6</v>
      </c>
      <c r="B433" s="179">
        <f t="shared" si="12"/>
        <v>513185</v>
      </c>
      <c r="C433" s="179">
        <f t="shared" si="13"/>
        <v>513185</v>
      </c>
      <c r="D433" s="179">
        <f>C217</f>
        <v>512361.04999999993</v>
      </c>
    </row>
    <row r="434" spans="1:7" ht="12.6" customHeight="1" x14ac:dyDescent="0.25">
      <c r="A434" s="179" t="s">
        <v>474</v>
      </c>
      <c r="B434" s="179">
        <f t="shared" si="12"/>
        <v>597062</v>
      </c>
      <c r="C434" s="179">
        <f t="shared" si="13"/>
        <v>597062</v>
      </c>
      <c r="D434" s="179">
        <f>D177</f>
        <v>597062</v>
      </c>
    </row>
    <row r="435" spans="1:7" ht="12.6" customHeight="1" x14ac:dyDescent="0.25">
      <c r="A435" s="179" t="s">
        <v>447</v>
      </c>
      <c r="B435" s="179">
        <f t="shared" si="12"/>
        <v>52492</v>
      </c>
      <c r="C435" s="179"/>
      <c r="D435" s="179">
        <f>D181</f>
        <v>52493</v>
      </c>
    </row>
    <row r="436" spans="1:7" ht="12.6" customHeight="1" x14ac:dyDescent="0.25">
      <c r="A436" s="179" t="s">
        <v>475</v>
      </c>
      <c r="B436" s="179">
        <f t="shared" si="12"/>
        <v>24271</v>
      </c>
      <c r="C436" s="179"/>
      <c r="D436" s="179">
        <f>D186</f>
        <v>456717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76763</v>
      </c>
      <c r="C438" s="194">
        <f>CD69</f>
        <v>1349405</v>
      </c>
      <c r="D438" s="194">
        <f>D181+D186+D190</f>
        <v>509210</v>
      </c>
    </row>
    <row r="439" spans="1:7" ht="12.6" customHeight="1" x14ac:dyDescent="0.25">
      <c r="A439" s="179" t="s">
        <v>451</v>
      </c>
      <c r="B439" s="194">
        <f>C389</f>
        <v>1391338</v>
      </c>
      <c r="C439" s="194">
        <f>SUM(C69:CC69)</f>
        <v>118696</v>
      </c>
      <c r="D439" s="179"/>
    </row>
    <row r="440" spans="1:7" ht="12.6" customHeight="1" x14ac:dyDescent="0.25">
      <c r="A440" s="179" t="s">
        <v>477</v>
      </c>
      <c r="B440" s="194">
        <f>B438+B439</f>
        <v>1468101</v>
      </c>
      <c r="C440" s="194">
        <f>CE69</f>
        <v>1468101</v>
      </c>
      <c r="D440" s="179"/>
    </row>
    <row r="441" spans="1:7" ht="12.6" customHeight="1" x14ac:dyDescent="0.25">
      <c r="A441" s="179" t="s">
        <v>478</v>
      </c>
      <c r="B441" s="179">
        <f>D390</f>
        <v>8641795</v>
      </c>
      <c r="C441" s="179">
        <f>SUM(C427:C437)+C440</f>
        <v>8641798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992</v>
      </c>
      <c r="B444" s="179">
        <f>D221</f>
        <v>98779</v>
      </c>
      <c r="C444" s="179">
        <f>C363</f>
        <v>98779</v>
      </c>
      <c r="D444" s="179"/>
    </row>
    <row r="445" spans="1:7" ht="12.6" customHeight="1" x14ac:dyDescent="0.25">
      <c r="A445" s="179" t="s">
        <v>343</v>
      </c>
      <c r="B445" s="179">
        <f>D229</f>
        <v>18987215</v>
      </c>
      <c r="C445" s="179">
        <f>C364</f>
        <v>18987215</v>
      </c>
      <c r="D445" s="179"/>
    </row>
    <row r="446" spans="1:7" ht="12.6" customHeight="1" x14ac:dyDescent="0.25">
      <c r="A446" s="179" t="s">
        <v>351</v>
      </c>
      <c r="B446" s="179">
        <f>D236</f>
        <v>25985</v>
      </c>
      <c r="C446" s="179">
        <f>C365</f>
        <v>25985</v>
      </c>
      <c r="D446" s="179"/>
    </row>
    <row r="447" spans="1:7" ht="12.6" customHeight="1" x14ac:dyDescent="0.25">
      <c r="A447" s="179" t="s">
        <v>356</v>
      </c>
      <c r="B447" s="179">
        <f>D240</f>
        <v>1918922</v>
      </c>
      <c r="C447" s="179">
        <f>C366</f>
        <v>1918922</v>
      </c>
      <c r="D447" s="179"/>
    </row>
    <row r="448" spans="1:7" ht="12.6" customHeight="1" x14ac:dyDescent="0.25">
      <c r="A448" s="179" t="s">
        <v>358</v>
      </c>
      <c r="B448" s="179">
        <f>D242</f>
        <v>21030901</v>
      </c>
      <c r="C448" s="179">
        <f>D367</f>
        <v>21030901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25985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0</v>
      </c>
      <c r="C458" s="194">
        <f>CE70</f>
        <v>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981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30278289</v>
      </c>
      <c r="C463" s="194">
        <f>CE73</f>
        <v>30278289</v>
      </c>
      <c r="D463" s="194">
        <f>E141+E147+E153</f>
        <v>30278289</v>
      </c>
    </row>
    <row r="464" spans="1:7" ht="12.6" customHeight="1" x14ac:dyDescent="0.25">
      <c r="A464" s="179" t="s">
        <v>246</v>
      </c>
      <c r="B464" s="194">
        <f>C360</f>
        <v>0</v>
      </c>
      <c r="C464" s="194">
        <f>CE74</f>
        <v>0</v>
      </c>
      <c r="D464" s="194">
        <f>E142+E148+E154</f>
        <v>0</v>
      </c>
    </row>
    <row r="465" spans="1:7" ht="12.6" customHeight="1" x14ac:dyDescent="0.25">
      <c r="A465" s="179" t="s">
        <v>247</v>
      </c>
      <c r="B465" s="194">
        <f>D361</f>
        <v>30278289</v>
      </c>
      <c r="C465" s="194">
        <f>CE75</f>
        <v>30278289</v>
      </c>
      <c r="D465" s="194">
        <f>D463+D464</f>
        <v>30278289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0</v>
      </c>
      <c r="C470" s="179">
        <f>E197</f>
        <v>0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545056.86</v>
      </c>
      <c r="C473" s="179">
        <f>SUM(E200:E201)</f>
        <v>545056.49</v>
      </c>
      <c r="D473" s="179"/>
    </row>
    <row r="474" spans="1:7" ht="12.6" customHeight="1" x14ac:dyDescent="0.25">
      <c r="A474" s="179" t="s">
        <v>339</v>
      </c>
      <c r="B474" s="179">
        <f t="shared" si="14"/>
        <v>4290361.8499999996</v>
      </c>
      <c r="C474" s="179">
        <f>E202</f>
        <v>4290361.8499999996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4835418.71</v>
      </c>
      <c r="C476" s="179">
        <f>E204</f>
        <v>4835418.34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2168655.27</v>
      </c>
      <c r="C478" s="179">
        <f>E217</f>
        <v>2168655.27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4018522.7899999996</v>
      </c>
    </row>
    <row r="482" spans="1:12" ht="12.6" customHeight="1" x14ac:dyDescent="0.25">
      <c r="A482" s="180" t="s">
        <v>499</v>
      </c>
      <c r="C482" s="180">
        <f>D339</f>
        <v>4018522.79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922</v>
      </c>
      <c r="B493" s="257" t="s">
        <v>1005</v>
      </c>
      <c r="C493" s="257" t="str">
        <f>RIGHT(C82,4)</f>
        <v>2018</v>
      </c>
      <c r="D493" s="257" t="s">
        <v>1005</v>
      </c>
      <c r="E493" s="257" t="str">
        <f>RIGHT(C82,4)</f>
        <v>2018</v>
      </c>
      <c r="F493" s="257" t="s">
        <v>1005</v>
      </c>
      <c r="G493" s="257" t="str">
        <f>RIGHT(C82,4)</f>
        <v>2018</v>
      </c>
      <c r="H493" s="257"/>
      <c r="K493" s="257"/>
      <c r="L493" s="257"/>
    </row>
    <row r="494" spans="1:12" ht="12.6" customHeight="1" x14ac:dyDescent="0.2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v>0</v>
      </c>
      <c r="C496" s="236">
        <f>C71</f>
        <v>0</v>
      </c>
      <c r="D496" s="236">
        <v>0</v>
      </c>
      <c r="E496" s="180">
        <f>C59</f>
        <v>0</v>
      </c>
      <c r="F496" s="259" t="str">
        <f t="shared" ref="F496:G511" si="15">IF(B496=0,"",IF(D496=0,"",B496/D496))</f>
        <v/>
      </c>
      <c r="G496" s="260" t="str">
        <f t="shared" si="15"/>
        <v/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v>0</v>
      </c>
      <c r="C497" s="236">
        <f>D71</f>
        <v>0</v>
      </c>
      <c r="D497" s="236">
        <v>0</v>
      </c>
      <c r="E497" s="180">
        <f>D59</f>
        <v>0</v>
      </c>
      <c r="F497" s="259" t="str">
        <f t="shared" si="15"/>
        <v/>
      </c>
      <c r="G497" s="259" t="str">
        <f t="shared" si="15"/>
        <v/>
      </c>
      <c r="H497" s="261" t="str">
        <f t="shared" ref="H497:H550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v>0</v>
      </c>
      <c r="C498" s="236">
        <f>E71</f>
        <v>0</v>
      </c>
      <c r="D498" s="236">
        <v>0</v>
      </c>
      <c r="E498" s="180">
        <f>E59</f>
        <v>0</v>
      </c>
      <c r="F498" s="259" t="str">
        <f t="shared" si="15"/>
        <v/>
      </c>
      <c r="G498" s="259" t="str">
        <f t="shared" si="15"/>
        <v/>
      </c>
      <c r="H498" s="261" t="str">
        <f t="shared" si="16"/>
        <v/>
      </c>
      <c r="I498" s="263"/>
      <c r="K498" s="257"/>
      <c r="L498" s="257"/>
    </row>
    <row r="499" spans="1:12" ht="12.6" customHeight="1" x14ac:dyDescent="0.25">
      <c r="A499" s="180" t="s">
        <v>515</v>
      </c>
      <c r="B499" s="236">
        <v>0</v>
      </c>
      <c r="C499" s="236">
        <f>F71</f>
        <v>0</v>
      </c>
      <c r="D499" s="236">
        <v>0</v>
      </c>
      <c r="E499" s="180">
        <f>F59</f>
        <v>0</v>
      </c>
      <c r="F499" s="259" t="str">
        <f t="shared" si="15"/>
        <v/>
      </c>
      <c r="G499" s="259" t="str">
        <f t="shared" si="15"/>
        <v/>
      </c>
      <c r="H499" s="261" t="str">
        <f t="shared" si="16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v>0</v>
      </c>
      <c r="C500" s="236">
        <f>G71</f>
        <v>0</v>
      </c>
      <c r="D500" s="236">
        <v>0</v>
      </c>
      <c r="E500" s="180">
        <f>G59</f>
        <v>0</v>
      </c>
      <c r="F500" s="259" t="str">
        <f t="shared" si="15"/>
        <v/>
      </c>
      <c r="G500" s="259" t="str">
        <f t="shared" si="15"/>
        <v/>
      </c>
      <c r="H500" s="261" t="str">
        <f t="shared" si="16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v>2940172</v>
      </c>
      <c r="C501" s="236">
        <f>H71</f>
        <v>2940822</v>
      </c>
      <c r="D501" s="236">
        <v>9550</v>
      </c>
      <c r="E501" s="180">
        <f>H59</f>
        <v>9979</v>
      </c>
      <c r="F501" s="259">
        <f t="shared" si="15"/>
        <v>307.87141361256545</v>
      </c>
      <c r="G501" s="259">
        <f t="shared" si="15"/>
        <v>294.70107225172865</v>
      </c>
      <c r="H501" s="261" t="str">
        <f t="shared" si="16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v>0</v>
      </c>
      <c r="C502" s="236">
        <f>I71</f>
        <v>0</v>
      </c>
      <c r="D502" s="236">
        <v>0</v>
      </c>
      <c r="E502" s="180">
        <f>I59</f>
        <v>0</v>
      </c>
      <c r="F502" s="259" t="str">
        <f t="shared" si="15"/>
        <v/>
      </c>
      <c r="G502" s="259" t="str">
        <f t="shared" si="15"/>
        <v/>
      </c>
      <c r="H502" s="261" t="str">
        <f t="shared" si="16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v>0</v>
      </c>
      <c r="C503" s="236">
        <f>J71</f>
        <v>0</v>
      </c>
      <c r="D503" s="236">
        <v>0</v>
      </c>
      <c r="E503" s="180">
        <f>J59</f>
        <v>0</v>
      </c>
      <c r="F503" s="259" t="str">
        <f t="shared" si="15"/>
        <v/>
      </c>
      <c r="G503" s="259" t="str">
        <f t="shared" si="15"/>
        <v/>
      </c>
      <c r="H503" s="261" t="str">
        <f t="shared" si="16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v>0</v>
      </c>
      <c r="C504" s="236">
        <f>K71</f>
        <v>0</v>
      </c>
      <c r="D504" s="236">
        <v>0</v>
      </c>
      <c r="E504" s="180">
        <f>K59</f>
        <v>0</v>
      </c>
      <c r="F504" s="259" t="str">
        <f t="shared" si="15"/>
        <v/>
      </c>
      <c r="G504" s="259" t="str">
        <f t="shared" si="15"/>
        <v/>
      </c>
      <c r="H504" s="261" t="str">
        <f t="shared" si="16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v>0</v>
      </c>
      <c r="C505" s="236">
        <f>L71</f>
        <v>0</v>
      </c>
      <c r="D505" s="236">
        <v>0</v>
      </c>
      <c r="E505" s="180">
        <f>L59</f>
        <v>0</v>
      </c>
      <c r="F505" s="259" t="str">
        <f t="shared" si="15"/>
        <v/>
      </c>
      <c r="G505" s="259" t="str">
        <f t="shared" si="15"/>
        <v/>
      </c>
      <c r="H505" s="261" t="str">
        <f t="shared" si="16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v>0</v>
      </c>
      <c r="C506" s="236">
        <f>M71</f>
        <v>0</v>
      </c>
      <c r="D506" s="236"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v>0</v>
      </c>
      <c r="C507" s="236">
        <f>N71</f>
        <v>0</v>
      </c>
      <c r="D507" s="236">
        <v>0</v>
      </c>
      <c r="E507" s="180">
        <f>N59</f>
        <v>0</v>
      </c>
      <c r="F507" s="259" t="str">
        <f t="shared" si="15"/>
        <v/>
      </c>
      <c r="G507" s="259" t="str">
        <f t="shared" si="15"/>
        <v/>
      </c>
      <c r="H507" s="261" t="str">
        <f t="shared" si="16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v>0</v>
      </c>
      <c r="C508" s="236">
        <f>O71</f>
        <v>0</v>
      </c>
      <c r="D508" s="236">
        <v>0</v>
      </c>
      <c r="E508" s="180">
        <f>O59</f>
        <v>0</v>
      </c>
      <c r="F508" s="259" t="str">
        <f t="shared" si="15"/>
        <v/>
      </c>
      <c r="G508" s="259" t="str">
        <f t="shared" si="15"/>
        <v/>
      </c>
      <c r="H508" s="261" t="str">
        <f t="shared" si="16"/>
        <v/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v>0</v>
      </c>
      <c r="C509" s="236">
        <f>P71</f>
        <v>0</v>
      </c>
      <c r="D509" s="236">
        <v>0</v>
      </c>
      <c r="E509" s="180">
        <f>P59</f>
        <v>0</v>
      </c>
      <c r="F509" s="259" t="str">
        <f t="shared" si="15"/>
        <v/>
      </c>
      <c r="G509" s="259" t="str">
        <f t="shared" si="15"/>
        <v/>
      </c>
      <c r="H509" s="261" t="str">
        <f t="shared" si="16"/>
        <v/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v>0</v>
      </c>
      <c r="C510" s="236">
        <f>Q71</f>
        <v>0</v>
      </c>
      <c r="D510" s="236">
        <v>0</v>
      </c>
      <c r="E510" s="180">
        <f>Q59</f>
        <v>0</v>
      </c>
      <c r="F510" s="259" t="str">
        <f t="shared" si="15"/>
        <v/>
      </c>
      <c r="G510" s="259" t="str">
        <f t="shared" si="15"/>
        <v/>
      </c>
      <c r="H510" s="261" t="str">
        <f t="shared" si="16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v>0</v>
      </c>
      <c r="C511" s="236">
        <f>R71</f>
        <v>0</v>
      </c>
      <c r="D511" s="236">
        <v>0</v>
      </c>
      <c r="E511" s="180">
        <f>R59</f>
        <v>0</v>
      </c>
      <c r="F511" s="259" t="str">
        <f t="shared" si="15"/>
        <v/>
      </c>
      <c r="G511" s="259" t="str">
        <f t="shared" si="15"/>
        <v/>
      </c>
      <c r="H511" s="261" t="str">
        <f t="shared" si="16"/>
        <v/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v>0</v>
      </c>
      <c r="C512" s="236">
        <f>S71</f>
        <v>0</v>
      </c>
      <c r="D512" s="181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" customHeight="1" x14ac:dyDescent="0.25">
      <c r="A513" s="180" t="s">
        <v>982</v>
      </c>
      <c r="B513" s="236">
        <v>0</v>
      </c>
      <c r="C513" s="236">
        <f>T71</f>
        <v>0</v>
      </c>
      <c r="D513" s="181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v>60520</v>
      </c>
      <c r="C514" s="236">
        <f>U71</f>
        <v>26776</v>
      </c>
      <c r="D514" s="236">
        <v>0</v>
      </c>
      <c r="E514" s="180">
        <f>U59</f>
        <v>0</v>
      </c>
      <c r="F514" s="259" t="str">
        <f t="shared" si="17"/>
        <v/>
      </c>
      <c r="G514" s="259" t="str">
        <f t="shared" si="17"/>
        <v/>
      </c>
      <c r="H514" s="261" t="str">
        <f t="shared" si="16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v>4521</v>
      </c>
      <c r="C515" s="236">
        <f>V71</f>
        <v>256</v>
      </c>
      <c r="D515" s="236">
        <v>0</v>
      </c>
      <c r="E515" s="180">
        <f>V59</f>
        <v>0</v>
      </c>
      <c r="F515" s="259" t="str">
        <f t="shared" si="17"/>
        <v/>
      </c>
      <c r="G515" s="259" t="str">
        <f t="shared" si="17"/>
        <v/>
      </c>
      <c r="H515" s="261" t="str">
        <f t="shared" si="16"/>
        <v/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v>0</v>
      </c>
      <c r="C516" s="236">
        <f>W71</f>
        <v>0</v>
      </c>
      <c r="D516" s="236">
        <v>0</v>
      </c>
      <c r="E516" s="180">
        <f>W59</f>
        <v>0</v>
      </c>
      <c r="F516" s="259" t="str">
        <f t="shared" si="17"/>
        <v/>
      </c>
      <c r="G516" s="259" t="str">
        <f t="shared" si="17"/>
        <v/>
      </c>
      <c r="H516" s="261" t="str">
        <f t="shared" si="16"/>
        <v/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v>0</v>
      </c>
      <c r="C517" s="236">
        <f>X71</f>
        <v>0</v>
      </c>
      <c r="D517" s="236">
        <v>0</v>
      </c>
      <c r="E517" s="180">
        <f>X59</f>
        <v>0</v>
      </c>
      <c r="F517" s="259" t="str">
        <f t="shared" si="17"/>
        <v/>
      </c>
      <c r="G517" s="259" t="str">
        <f t="shared" si="17"/>
        <v/>
      </c>
      <c r="H517" s="261" t="str">
        <f t="shared" si="16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v>3564</v>
      </c>
      <c r="C518" s="236">
        <f>Y71</f>
        <v>15770</v>
      </c>
      <c r="D518" s="236">
        <v>0</v>
      </c>
      <c r="E518" s="180">
        <f>Y59</f>
        <v>0</v>
      </c>
      <c r="F518" s="259" t="str">
        <f t="shared" si="17"/>
        <v/>
      </c>
      <c r="G518" s="259" t="str">
        <f t="shared" si="17"/>
        <v/>
      </c>
      <c r="H518" s="261" t="str">
        <f t="shared" si="16"/>
        <v/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v>0</v>
      </c>
      <c r="C519" s="236">
        <f>Z71</f>
        <v>0</v>
      </c>
      <c r="D519" s="236">
        <v>0</v>
      </c>
      <c r="E519" s="180">
        <f>Z59</f>
        <v>0</v>
      </c>
      <c r="F519" s="259" t="str">
        <f t="shared" si="17"/>
        <v/>
      </c>
      <c r="G519" s="259" t="str">
        <f t="shared" si="17"/>
        <v/>
      </c>
      <c r="H519" s="261" t="str">
        <f t="shared" si="16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v>0</v>
      </c>
      <c r="C520" s="236">
        <f>AA71</f>
        <v>0</v>
      </c>
      <c r="D520" s="236">
        <v>0</v>
      </c>
      <c r="E520" s="180">
        <f>AA59</f>
        <v>0</v>
      </c>
      <c r="F520" s="259" t="str">
        <f t="shared" si="17"/>
        <v/>
      </c>
      <c r="G520" s="259" t="str">
        <f t="shared" si="17"/>
        <v/>
      </c>
      <c r="H520" s="261" t="str">
        <f t="shared" si="16"/>
        <v/>
      </c>
      <c r="I520" s="263"/>
      <c r="K520" s="257"/>
      <c r="L520" s="257"/>
    </row>
    <row r="521" spans="1:12" ht="12.6" customHeight="1" x14ac:dyDescent="0.25">
      <c r="A521" s="180" t="s">
        <v>537</v>
      </c>
      <c r="B521" s="236">
        <v>288144</v>
      </c>
      <c r="C521" s="236">
        <f>AB71</f>
        <v>280884</v>
      </c>
      <c r="D521" s="181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v>0</v>
      </c>
      <c r="C522" s="236">
        <f>AC71</f>
        <v>0</v>
      </c>
      <c r="D522" s="236">
        <v>0</v>
      </c>
      <c r="E522" s="180">
        <f>AC59</f>
        <v>0</v>
      </c>
      <c r="F522" s="259" t="str">
        <f t="shared" si="17"/>
        <v/>
      </c>
      <c r="G522" s="259" t="str">
        <f t="shared" si="17"/>
        <v/>
      </c>
      <c r="H522" s="261" t="str">
        <f t="shared" si="16"/>
        <v/>
      </c>
      <c r="I522" s="263"/>
      <c r="K522" s="257"/>
      <c r="L522" s="257"/>
    </row>
    <row r="523" spans="1:12" ht="12.6" customHeight="1" x14ac:dyDescent="0.25">
      <c r="A523" s="180" t="s">
        <v>539</v>
      </c>
      <c r="B523" s="236">
        <v>0</v>
      </c>
      <c r="C523" s="236">
        <f>AD71</f>
        <v>0</v>
      </c>
      <c r="D523" s="236">
        <v>0</v>
      </c>
      <c r="E523" s="180">
        <f>AD59</f>
        <v>0</v>
      </c>
      <c r="F523" s="259" t="str">
        <f t="shared" si="17"/>
        <v/>
      </c>
      <c r="G523" s="259" t="str">
        <f t="shared" si="17"/>
        <v/>
      </c>
      <c r="H523" s="261" t="str">
        <f t="shared" si="16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v>0</v>
      </c>
      <c r="C524" s="236">
        <f>AE71</f>
        <v>0</v>
      </c>
      <c r="D524" s="236">
        <v>0</v>
      </c>
      <c r="E524" s="180">
        <f>AE59</f>
        <v>0</v>
      </c>
      <c r="F524" s="259" t="str">
        <f t="shared" si="17"/>
        <v/>
      </c>
      <c r="G524" s="259" t="str">
        <f t="shared" si="17"/>
        <v/>
      </c>
      <c r="H524" s="261" t="str">
        <f t="shared" si="16"/>
        <v/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v>0</v>
      </c>
      <c r="C525" s="236">
        <f>AF71</f>
        <v>0</v>
      </c>
      <c r="D525" s="236">
        <v>0</v>
      </c>
      <c r="E525" s="180">
        <f>AF59</f>
        <v>0</v>
      </c>
      <c r="F525" s="259" t="str">
        <f t="shared" si="17"/>
        <v/>
      </c>
      <c r="G525" s="259" t="str">
        <f t="shared" si="17"/>
        <v/>
      </c>
      <c r="H525" s="261" t="str">
        <f t="shared" si="16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v>0</v>
      </c>
      <c r="C526" s="236">
        <f>AG71</f>
        <v>4394</v>
      </c>
      <c r="D526" s="236">
        <v>0</v>
      </c>
      <c r="E526" s="180">
        <f>AG59</f>
        <v>0</v>
      </c>
      <c r="F526" s="259" t="str">
        <f t="shared" si="17"/>
        <v/>
      </c>
      <c r="G526" s="259" t="str">
        <f t="shared" si="17"/>
        <v/>
      </c>
      <c r="H526" s="261" t="str">
        <f t="shared" si="16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v>0</v>
      </c>
      <c r="C527" s="236">
        <f>AH71</f>
        <v>0</v>
      </c>
      <c r="D527" s="236">
        <v>0</v>
      </c>
      <c r="E527" s="180">
        <f>AH59</f>
        <v>0</v>
      </c>
      <c r="F527" s="259" t="str">
        <f t="shared" si="17"/>
        <v/>
      </c>
      <c r="G527" s="259" t="str">
        <f t="shared" si="17"/>
        <v/>
      </c>
      <c r="H527" s="261" t="str">
        <f t="shared" si="16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v>0</v>
      </c>
      <c r="C528" s="236">
        <f>AI71</f>
        <v>0</v>
      </c>
      <c r="D528" s="236">
        <v>0</v>
      </c>
      <c r="E528" s="180">
        <f>AI59</f>
        <v>0</v>
      </c>
      <c r="F528" s="259" t="str">
        <f t="shared" ref="F528:G540" si="18">IF(B528=0,"",IF(D528=0,"",B528/D528))</f>
        <v/>
      </c>
      <c r="G528" s="259" t="str">
        <f t="shared" si="18"/>
        <v/>
      </c>
      <c r="H528" s="261" t="str">
        <f t="shared" si="16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v>0</v>
      </c>
      <c r="C529" s="236">
        <f>AJ71</f>
        <v>0</v>
      </c>
      <c r="D529" s="236">
        <v>0</v>
      </c>
      <c r="E529" s="180">
        <f>AJ59</f>
        <v>0</v>
      </c>
      <c r="F529" s="259" t="str">
        <f t="shared" si="18"/>
        <v/>
      </c>
      <c r="G529" s="259" t="str">
        <f t="shared" si="18"/>
        <v/>
      </c>
      <c r="H529" s="261" t="str">
        <f t="shared" si="16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v>0</v>
      </c>
      <c r="C530" s="236">
        <f>AK71</f>
        <v>0</v>
      </c>
      <c r="D530" s="236">
        <v>0</v>
      </c>
      <c r="E530" s="180">
        <f>AK59</f>
        <v>0</v>
      </c>
      <c r="F530" s="259" t="str">
        <f t="shared" si="18"/>
        <v/>
      </c>
      <c r="G530" s="259" t="str">
        <f t="shared" si="18"/>
        <v/>
      </c>
      <c r="H530" s="261" t="str">
        <f t="shared" si="16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v>0</v>
      </c>
      <c r="C531" s="236">
        <f>AL71</f>
        <v>0</v>
      </c>
      <c r="D531" s="236">
        <v>0</v>
      </c>
      <c r="E531" s="180">
        <f>AL59</f>
        <v>0</v>
      </c>
      <c r="F531" s="259" t="str">
        <f t="shared" si="18"/>
        <v/>
      </c>
      <c r="G531" s="259" t="str">
        <f t="shared" si="18"/>
        <v/>
      </c>
      <c r="H531" s="261" t="str">
        <f t="shared" si="16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v>44005</v>
      </c>
      <c r="C532" s="236">
        <f>AM71</f>
        <v>72465</v>
      </c>
      <c r="D532" s="236"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" customHeight="1" x14ac:dyDescent="0.25">
      <c r="A533" s="180" t="s">
        <v>983</v>
      </c>
      <c r="B533" s="236">
        <v>0</v>
      </c>
      <c r="C533" s="236">
        <f>AN71</f>
        <v>0</v>
      </c>
      <c r="D533" s="236">
        <v>0</v>
      </c>
      <c r="E533" s="180">
        <f>AN59</f>
        <v>0</v>
      </c>
      <c r="F533" s="259" t="str">
        <f t="shared" si="18"/>
        <v/>
      </c>
      <c r="G533" s="259" t="str">
        <f t="shared" si="18"/>
        <v/>
      </c>
      <c r="H533" s="261" t="str">
        <f t="shared" si="16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v>0</v>
      </c>
      <c r="C534" s="236">
        <f>AO71</f>
        <v>0</v>
      </c>
      <c r="D534" s="236">
        <v>0</v>
      </c>
      <c r="E534" s="180">
        <f>AO59</f>
        <v>0</v>
      </c>
      <c r="F534" s="259" t="str">
        <f t="shared" si="18"/>
        <v/>
      </c>
      <c r="G534" s="259" t="str">
        <f t="shared" si="18"/>
        <v/>
      </c>
      <c r="H534" s="261" t="str">
        <f t="shared" si="16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v>0</v>
      </c>
      <c r="C535" s="236">
        <f>AP71</f>
        <v>0</v>
      </c>
      <c r="D535" s="236">
        <v>0</v>
      </c>
      <c r="E535" s="180">
        <f>AP59</f>
        <v>0</v>
      </c>
      <c r="F535" s="259" t="str">
        <f t="shared" si="18"/>
        <v/>
      </c>
      <c r="G535" s="259" t="str">
        <f t="shared" si="18"/>
        <v/>
      </c>
      <c r="H535" s="261" t="str">
        <f t="shared" si="16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v>0</v>
      </c>
      <c r="C536" s="236">
        <f>AQ71</f>
        <v>0</v>
      </c>
      <c r="D536" s="236"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v>0</v>
      </c>
      <c r="C537" s="236">
        <f>AR71</f>
        <v>0</v>
      </c>
      <c r="D537" s="236">
        <v>0</v>
      </c>
      <c r="E537" s="180">
        <f>AR59</f>
        <v>0</v>
      </c>
      <c r="F537" s="259" t="str">
        <f t="shared" si="18"/>
        <v/>
      </c>
      <c r="G537" s="259" t="str">
        <f t="shared" si="18"/>
        <v/>
      </c>
      <c r="H537" s="261" t="str">
        <f t="shared" si="16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v>0</v>
      </c>
      <c r="C538" s="236">
        <f>AS71</f>
        <v>0</v>
      </c>
      <c r="D538" s="236"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v>0</v>
      </c>
      <c r="C539" s="236">
        <f>AT71</f>
        <v>0</v>
      </c>
      <c r="D539" s="236"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v>0</v>
      </c>
      <c r="C540" s="236">
        <f>AU71</f>
        <v>0</v>
      </c>
      <c r="D540" s="236"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v>0</v>
      </c>
      <c r="C541" s="236">
        <f>AV71</f>
        <v>0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984</v>
      </c>
      <c r="B542" s="236">
        <v>0</v>
      </c>
      <c r="C542" s="236">
        <f>AW71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v>0</v>
      </c>
      <c r="C543" s="236">
        <f>AX71</f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v>338446</v>
      </c>
      <c r="C544" s="236">
        <f>AY71</f>
        <v>399563</v>
      </c>
      <c r="D544" s="236">
        <v>28650</v>
      </c>
      <c r="E544" s="180">
        <f>AY59</f>
        <v>29937</v>
      </c>
      <c r="F544" s="259">
        <f t="shared" ref="F544:G550" si="19">IF(B544=0,"",IF(D544=0,"",B544/D544))</f>
        <v>11.813123909249564</v>
      </c>
      <c r="G544" s="259">
        <f t="shared" si="19"/>
        <v>13.346794936032335</v>
      </c>
      <c r="H544" s="261" t="str">
        <f t="shared" si="16"/>
        <v/>
      </c>
      <c r="I544" s="263"/>
      <c r="K544" s="257"/>
      <c r="L544" s="257"/>
    </row>
    <row r="545" spans="1:13" ht="12.6" customHeight="1" x14ac:dyDescent="0.25">
      <c r="A545" s="180" t="s">
        <v>559</v>
      </c>
      <c r="B545" s="236">
        <v>0</v>
      </c>
      <c r="C545" s="236">
        <f>AZ71</f>
        <v>0</v>
      </c>
      <c r="D545" s="236">
        <v>0</v>
      </c>
      <c r="E545" s="180">
        <f>AZ59</f>
        <v>0</v>
      </c>
      <c r="F545" s="259" t="str">
        <f t="shared" si="19"/>
        <v/>
      </c>
      <c r="G545" s="259" t="str">
        <f t="shared" si="19"/>
        <v/>
      </c>
      <c r="H545" s="261" t="str">
        <f t="shared" si="16"/>
        <v/>
      </c>
      <c r="I545" s="263"/>
      <c r="K545" s="257"/>
      <c r="L545" s="257"/>
    </row>
    <row r="546" spans="1:13" ht="12.6" customHeight="1" x14ac:dyDescent="0.25">
      <c r="A546" s="180" t="s">
        <v>560</v>
      </c>
      <c r="B546" s="236">
        <v>20519</v>
      </c>
      <c r="C546" s="236">
        <f>BA71</f>
        <v>14563</v>
      </c>
      <c r="D546" s="236">
        <v>0</v>
      </c>
      <c r="E546" s="180">
        <f>BA59</f>
        <v>0</v>
      </c>
      <c r="F546" s="259" t="str">
        <f t="shared" si="19"/>
        <v/>
      </c>
      <c r="G546" s="259" t="str">
        <f t="shared" si="19"/>
        <v/>
      </c>
      <c r="H546" s="261" t="str">
        <f t="shared" si="16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v>293763</v>
      </c>
      <c r="C547" s="236">
        <f>BB71</f>
        <v>0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v>25383</v>
      </c>
      <c r="C548" s="236">
        <f>BC71</f>
        <v>27616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v>57156</v>
      </c>
      <c r="C549" s="236">
        <f>BD71</f>
        <v>0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v>112236</v>
      </c>
      <c r="C550" s="236">
        <f>BE71</f>
        <v>66430</v>
      </c>
      <c r="D550" s="236">
        <v>23870</v>
      </c>
      <c r="E550" s="180">
        <f>BE59</f>
        <v>22000</v>
      </c>
      <c r="F550" s="259">
        <f t="shared" si="19"/>
        <v>4.7019689987431921</v>
      </c>
      <c r="G550" s="259">
        <f t="shared" si="19"/>
        <v>3.0195454545454545</v>
      </c>
      <c r="H550" s="261">
        <f t="shared" si="16"/>
        <v>-0.3578125556862326</v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v>130915</v>
      </c>
      <c r="C551" s="236">
        <f>BF71</f>
        <v>130608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" customHeight="1" x14ac:dyDescent="0.25">
      <c r="A552" s="180" t="s">
        <v>566</v>
      </c>
      <c r="B552" s="236">
        <v>207709</v>
      </c>
      <c r="C552" s="236">
        <f>BG71</f>
        <v>40889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" customHeight="1" x14ac:dyDescent="0.25">
      <c r="A553" s="180" t="s">
        <v>567</v>
      </c>
      <c r="B553" s="236">
        <v>0</v>
      </c>
      <c r="C553" s="236">
        <f>BH71</f>
        <v>0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" customHeight="1" x14ac:dyDescent="0.25">
      <c r="A554" s="180" t="s">
        <v>568</v>
      </c>
      <c r="B554" s="236">
        <v>0</v>
      </c>
      <c r="C554" s="236">
        <f>BI71</f>
        <v>535522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" customHeight="1" x14ac:dyDescent="0.25">
      <c r="A555" s="180" t="s">
        <v>569</v>
      </c>
      <c r="B555" s="236">
        <v>94863</v>
      </c>
      <c r="C555" s="236">
        <f>BJ71</f>
        <v>94696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" customHeight="1" x14ac:dyDescent="0.25">
      <c r="A556" s="180" t="s">
        <v>570</v>
      </c>
      <c r="B556" s="236">
        <v>51627</v>
      </c>
      <c r="C556" s="236">
        <f>BK71</f>
        <v>52744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" customHeight="1" x14ac:dyDescent="0.25">
      <c r="A557" s="180" t="s">
        <v>571</v>
      </c>
      <c r="B557" s="236">
        <v>131711</v>
      </c>
      <c r="C557" s="236">
        <f>BL71</f>
        <v>138059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" customHeight="1" x14ac:dyDescent="0.25">
      <c r="A558" s="180" t="s">
        <v>572</v>
      </c>
      <c r="B558" s="236"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" customHeight="1" x14ac:dyDescent="0.25">
      <c r="A559" s="180" t="s">
        <v>573</v>
      </c>
      <c r="B559" s="236">
        <v>750553</v>
      </c>
      <c r="C559" s="236">
        <f>BN71</f>
        <v>839023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" customHeight="1" x14ac:dyDescent="0.25">
      <c r="A560" s="180" t="s">
        <v>574</v>
      </c>
      <c r="B560" s="236">
        <v>0</v>
      </c>
      <c r="C560" s="236">
        <f>BO71</f>
        <v>0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" customHeight="1" x14ac:dyDescent="0.25">
      <c r="A561" s="180" t="s">
        <v>575</v>
      </c>
      <c r="B561" s="236">
        <v>78464</v>
      </c>
      <c r="C561" s="236">
        <f>BP71</f>
        <v>0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" customHeight="1" x14ac:dyDescent="0.25">
      <c r="A562" s="180" t="s">
        <v>576</v>
      </c>
      <c r="B562" s="236"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" customHeight="1" x14ac:dyDescent="0.25">
      <c r="A563" s="180" t="s">
        <v>577</v>
      </c>
      <c r="B563" s="236">
        <v>100401</v>
      </c>
      <c r="C563" s="236">
        <f>BR71</f>
        <v>81001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" customHeight="1" x14ac:dyDescent="0.25">
      <c r="A564" s="180" t="s">
        <v>985</v>
      </c>
      <c r="B564" s="236">
        <v>0</v>
      </c>
      <c r="C564" s="236">
        <f>BS71</f>
        <v>0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" customHeight="1" x14ac:dyDescent="0.25">
      <c r="A565" s="180" t="s">
        <v>578</v>
      </c>
      <c r="B565" s="236">
        <v>0</v>
      </c>
      <c r="C565" s="236">
        <f>BT71</f>
        <v>0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" customHeight="1" x14ac:dyDescent="0.25">
      <c r="A566" s="180" t="s">
        <v>579</v>
      </c>
      <c r="B566" s="236">
        <v>0</v>
      </c>
      <c r="C566" s="236">
        <f>BU71</f>
        <v>0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" customHeight="1" x14ac:dyDescent="0.25">
      <c r="A567" s="180" t="s">
        <v>580</v>
      </c>
      <c r="B567" s="236">
        <v>70406</v>
      </c>
      <c r="C567" s="236">
        <f>BV71</f>
        <v>98125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" customHeight="1" x14ac:dyDescent="0.25">
      <c r="A568" s="180" t="s">
        <v>581</v>
      </c>
      <c r="B568" s="236">
        <v>1008743</v>
      </c>
      <c r="C568" s="236">
        <f>BW71</f>
        <v>1157261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" customHeight="1" x14ac:dyDescent="0.25">
      <c r="A569" s="180" t="s">
        <v>582</v>
      </c>
      <c r="B569" s="236">
        <v>104755</v>
      </c>
      <c r="C569" s="236">
        <f>BX71</f>
        <v>121390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" customHeight="1" x14ac:dyDescent="0.25">
      <c r="A570" s="180" t="s">
        <v>583</v>
      </c>
      <c r="B570" s="236">
        <v>143220</v>
      </c>
      <c r="C570" s="236">
        <f>BY71</f>
        <v>95684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" customHeight="1" x14ac:dyDescent="0.25">
      <c r="A571" s="180" t="s">
        <v>584</v>
      </c>
      <c r="B571" s="236">
        <v>0</v>
      </c>
      <c r="C571" s="236">
        <f>BZ71</f>
        <v>0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" customHeight="1" x14ac:dyDescent="0.25">
      <c r="A572" s="180" t="s">
        <v>585</v>
      </c>
      <c r="B572" s="236">
        <v>61290</v>
      </c>
      <c r="C572" s="236">
        <f>CA71</f>
        <v>217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" customHeight="1" x14ac:dyDescent="0.25">
      <c r="A573" s="180" t="s">
        <v>586</v>
      </c>
      <c r="B573" s="236">
        <v>0</v>
      </c>
      <c r="C573" s="236">
        <f>CB71</f>
        <v>0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" customHeight="1" x14ac:dyDescent="0.25">
      <c r="A574" s="180" t="s">
        <v>587</v>
      </c>
      <c r="B574" s="236">
        <v>119941</v>
      </c>
      <c r="C574" s="236">
        <f>CC71</f>
        <v>57635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" customHeight="1" x14ac:dyDescent="0.25">
      <c r="A575" s="180" t="s">
        <v>588</v>
      </c>
      <c r="B575" s="236">
        <v>1139623</v>
      </c>
      <c r="C575" s="236">
        <f>CD71</f>
        <v>1349405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6"/>
      <c r="C612" s="181" t="s">
        <v>589</v>
      </c>
      <c r="D612" s="180">
        <f>CE76-(BE76+CD76)</f>
        <v>22000</v>
      </c>
      <c r="E612" s="180">
        <f>SUM(C624:D647)+SUM(C668:D713)</f>
        <v>7609555</v>
      </c>
      <c r="F612" s="180">
        <f>CE64-(AX64+BD64+BE64+BG64+BJ64+BN64+BP64+BQ64+CB64+CC64+CD64)</f>
        <v>189681</v>
      </c>
      <c r="G612" s="180">
        <f>CE77-(AX77+AY77+BD77+BE77+BG77+BJ77+BN77+BP77+BQ77+CB77+CC77+CD77)</f>
        <v>29937</v>
      </c>
      <c r="H612" s="197">
        <f>CE60-(AX60+AY60+AZ60+BD60+BE60+BG60+BJ60+BN60+BO60+BP60+BQ60+BR60+CB60+CC60+CD60)</f>
        <v>43.57</v>
      </c>
      <c r="I612" s="180">
        <f>CE78-(AX78+AY78+AZ78+BD78+BE78+BF78+BG78+BJ78+BN78+BO78+BP78+BQ78+BR78+CB78+CC78+CD78)</f>
        <v>5200</v>
      </c>
      <c r="J612" s="180">
        <f>CE79-(AX79+AY79+AZ79+BA79+BD79+BE79+BF79+BG79+BJ79+BN79+BO79+BP79+BQ79+BR79+CB79+CC79+CD79)</f>
        <v>35166.545454545456</v>
      </c>
      <c r="K612" s="180">
        <f>CE75-(AW75+AX75+AY75+AZ75+BA75+BB75+BC75+BD75+BE75+BF75+BG75+BH75+BI75+BJ75+BK75+BL75+BM75+BN75+BO75+BP75+BQ75+BR75+BS75+BT75+BU75+BV75+BW75+BX75+CB75+CC75+CD75)</f>
        <v>30278289</v>
      </c>
      <c r="L612" s="197">
        <f>CE80-(AW80+AX80+AY80+AZ80+BA80+BB80+BC80+BD80+BE80+BF80+BG80+BH80+BI80+BJ80+BK80+BL80+BM80+BN80+BO80+BP80+BQ80+BR80+BS80+BT80+BU80+BV80+BW80+BX80+BY80+BZ80+CA80+CB80+CC80+CD80)</f>
        <v>26.65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66430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9">
        <f>CD69-CD70</f>
        <v>1349405</v>
      </c>
      <c r="D615" s="262">
        <f>SUM(C614:C615)</f>
        <v>1415835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94696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40889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839023</v>
      </c>
      <c r="D619" s="180">
        <f>(D615/D612)*BN76</f>
        <v>0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57635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1032243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399563</v>
      </c>
      <c r="D625" s="180">
        <f>(D615/D612)*AY76</f>
        <v>0</v>
      </c>
      <c r="E625" s="180">
        <f>(E623/E612)*SUM(C625:D625)</f>
        <v>54201.081378477451</v>
      </c>
      <c r="F625" s="180">
        <f>(F624/F612)*AY64</f>
        <v>0</v>
      </c>
      <c r="G625" s="180">
        <f>SUM(C625:F625)</f>
        <v>453764.08137847745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81001</v>
      </c>
      <c r="D626" s="180">
        <f>(D615/D612)*BR76</f>
        <v>0</v>
      </c>
      <c r="E626" s="180">
        <f>(E623/E612)*SUM(C626:D626)</f>
        <v>10987.858717493991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91988.858717493989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130608</v>
      </c>
      <c r="D629" s="180">
        <f>(D615/D612)*BF76</f>
        <v>0</v>
      </c>
      <c r="E629" s="180">
        <f>(E623/E612)*SUM(C629:D629)</f>
        <v>17717.093015820239</v>
      </c>
      <c r="F629" s="180">
        <f>(F624/F612)*BF64</f>
        <v>0</v>
      </c>
      <c r="G629" s="180">
        <f>(G625/G612)*BF77</f>
        <v>0</v>
      </c>
      <c r="H629" s="180">
        <f>(H628/H612)*BF60</f>
        <v>5278.2223271456269</v>
      </c>
      <c r="I629" s="180">
        <f>SUM(C629:H629)</f>
        <v>153603.31534296589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14563</v>
      </c>
      <c r="D630" s="180">
        <f>(D615/D612)*BA76</f>
        <v>0</v>
      </c>
      <c r="E630" s="180">
        <f>(E623/E612)*SUM(C630:D630)</f>
        <v>1975.4840866515847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16538.484086651584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27616</v>
      </c>
      <c r="D633" s="180">
        <f>(D615/D612)*BC76</f>
        <v>0</v>
      </c>
      <c r="E633" s="180">
        <f>(E623/E612)*SUM(C633:D633)</f>
        <v>3746.1353111975664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535522</v>
      </c>
      <c r="D634" s="180">
        <f>(D615/D612)*BI76</f>
        <v>0</v>
      </c>
      <c r="E634" s="180">
        <f>(E623/E612)*SUM(C634:D634)</f>
        <v>72644.042371203046</v>
      </c>
      <c r="F634" s="180">
        <f>(F624/F612)*BI64</f>
        <v>0</v>
      </c>
      <c r="G634" s="180">
        <f>(G625/G612)*BI77</f>
        <v>0</v>
      </c>
      <c r="H634" s="180">
        <f>(H628/H612)*BI60</f>
        <v>14230.08739398461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52744</v>
      </c>
      <c r="D635" s="180">
        <f>(D615/D612)*BK76</f>
        <v>0</v>
      </c>
      <c r="E635" s="180">
        <f>(E623/E612)*SUM(C635:D635)</f>
        <v>7154.7711780780865</v>
      </c>
      <c r="F635" s="180">
        <f>(F624/F612)*BK64</f>
        <v>0</v>
      </c>
      <c r="G635" s="180">
        <f>(G625/G612)*BK77</f>
        <v>0</v>
      </c>
      <c r="H635" s="180">
        <f>(H628/H612)*BK60</f>
        <v>2153.5147094754157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138059</v>
      </c>
      <c r="D637" s="180">
        <f>(D615/D612)*BL76</f>
        <v>0</v>
      </c>
      <c r="E637" s="180">
        <f>(E623/E612)*SUM(C637:D637)</f>
        <v>18727.827887044641</v>
      </c>
      <c r="F637" s="180">
        <f>(F624/F612)*BL64</f>
        <v>0</v>
      </c>
      <c r="G637" s="180">
        <f>(G625/G612)*BL77</f>
        <v>0</v>
      </c>
      <c r="H637" s="180">
        <f>(H628/H612)*BL60</f>
        <v>4391.480976185162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98125</v>
      </c>
      <c r="D642" s="180">
        <f>(D615/D612)*BV76</f>
        <v>0</v>
      </c>
      <c r="E642" s="180">
        <f>(E623/E612)*SUM(C642:D642)</f>
        <v>13310.744764312762</v>
      </c>
      <c r="F642" s="180">
        <f>(F624/F612)*BV64</f>
        <v>0</v>
      </c>
      <c r="G642" s="180">
        <f>(G625/G612)*BV77</f>
        <v>0</v>
      </c>
      <c r="H642" s="180">
        <f>(H628/H612)*BV60</f>
        <v>2026.8373736239207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1157261</v>
      </c>
      <c r="D643" s="180">
        <f>(D615/D612)*BW76</f>
        <v>0</v>
      </c>
      <c r="E643" s="180">
        <f>(E623/E612)*SUM(C643:D643)</f>
        <v>156983.49856502778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121390</v>
      </c>
      <c r="D644" s="180">
        <f>(D615/D612)*BX76</f>
        <v>0</v>
      </c>
      <c r="E644" s="180">
        <f>(E623/E612)*SUM(C644:D644)</f>
        <v>16466.663000661665</v>
      </c>
      <c r="F644" s="180">
        <f>(F624/F612)*BX64</f>
        <v>0</v>
      </c>
      <c r="G644" s="180">
        <f>(G625/G612)*BX77</f>
        <v>0</v>
      </c>
      <c r="H644" s="180">
        <f>(H628/H612)*BX60</f>
        <v>2259.0791560183284</v>
      </c>
      <c r="I644" s="180">
        <f>(I629/I612)*BX78</f>
        <v>0</v>
      </c>
      <c r="J644" s="180">
        <f>(J630/J612)*BX79</f>
        <v>0</v>
      </c>
      <c r="K644" s="180">
        <f>SUM(C631:J644)</f>
        <v>2444811.6826868136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95684</v>
      </c>
      <c r="D645" s="180">
        <f>(D615/D612)*BY76</f>
        <v>0</v>
      </c>
      <c r="E645" s="180">
        <f>(E623/E612)*SUM(C645:D645)</f>
        <v>12979.62091239238</v>
      </c>
      <c r="F645" s="180">
        <f>(F624/F612)*BY64</f>
        <v>0</v>
      </c>
      <c r="G645" s="180">
        <f>(G625/G612)*BY77</f>
        <v>0</v>
      </c>
      <c r="H645" s="180">
        <f>(H628/H612)*BY60</f>
        <v>1689.0311446866008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217</v>
      </c>
      <c r="D647" s="180">
        <f>(D615/D612)*CA76</f>
        <v>0</v>
      </c>
      <c r="E647" s="180">
        <f>(E623/E612)*SUM(C647:D647)</f>
        <v>29.43624574630185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110599.08830282527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5300431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2940822</v>
      </c>
      <c r="D673" s="180">
        <f>(D615/D612)*H76</f>
        <v>1415835</v>
      </c>
      <c r="E673" s="180">
        <f>(E623/E612)*SUM(C673:D673)</f>
        <v>590984.45200159529</v>
      </c>
      <c r="F673" s="180">
        <f>(F624/F612)*H64</f>
        <v>0</v>
      </c>
      <c r="G673" s="180">
        <f>(G625/G612)*H77</f>
        <v>453764.08137847745</v>
      </c>
      <c r="H673" s="180">
        <f>(H628/H612)*H60</f>
        <v>56265.850007372377</v>
      </c>
      <c r="I673" s="180">
        <f>(I629/I612)*H78</f>
        <v>153603.31534296589</v>
      </c>
      <c r="J673" s="180">
        <f>(J630/J612)*H79</f>
        <v>16538.484086651584</v>
      </c>
      <c r="K673" s="180">
        <f>(K644/K612)*H75</f>
        <v>2444811.6826868136</v>
      </c>
      <c r="L673" s="180">
        <f>(L647/L612)*H80</f>
        <v>110599.08830282526</v>
      </c>
      <c r="M673" s="180">
        <f t="shared" si="20"/>
        <v>5242402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26776</v>
      </c>
      <c r="D686" s="180">
        <f>(D615/D612)*U76</f>
        <v>0</v>
      </c>
      <c r="E686" s="180">
        <f>(E623/E612)*SUM(C686:D686)</f>
        <v>3632.1885534699463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>
        <f>(L647/L612)*U80</f>
        <v>0</v>
      </c>
      <c r="M686" s="180">
        <f t="shared" si="20"/>
        <v>3632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256</v>
      </c>
      <c r="D687" s="180">
        <f>(D615/D612)*V76</f>
        <v>0</v>
      </c>
      <c r="E687" s="180">
        <f>(E623/E612)*SUM(C687:D687)</f>
        <v>34.726630926512783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35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986</v>
      </c>
      <c r="C690" s="180">
        <f>Y71</f>
        <v>15770</v>
      </c>
      <c r="D690" s="180">
        <f>(D615/D612)*Y76</f>
        <v>0</v>
      </c>
      <c r="E690" s="180">
        <f>(E623/E612)*SUM(C690:D690)</f>
        <v>2139.2147254340102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0"/>
        <v>2139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280884</v>
      </c>
      <c r="D693" s="180">
        <f>(D615/D612)*AB76</f>
        <v>0</v>
      </c>
      <c r="E693" s="180">
        <f>(E623/E612)*SUM(C693:D693)</f>
        <v>38102.167973291471</v>
      </c>
      <c r="F693" s="180">
        <f>(F624/F612)*AB64</f>
        <v>0</v>
      </c>
      <c r="G693" s="180">
        <f>(G625/G612)*AB77</f>
        <v>0</v>
      </c>
      <c r="H693" s="180">
        <f>(H628/H612)*AB60</f>
        <v>1752.3698126123481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>
        <f>(L647/L612)*AB80</f>
        <v>0</v>
      </c>
      <c r="M693" s="180">
        <f t="shared" si="20"/>
        <v>39855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4394</v>
      </c>
      <c r="D698" s="180">
        <f>(D615/D612)*AG76</f>
        <v>0</v>
      </c>
      <c r="E698" s="180">
        <f>(E623/E612)*SUM(C698:D698)</f>
        <v>596.05006363709833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596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72465</v>
      </c>
      <c r="D704" s="180">
        <f>(D615/D612)*AM76</f>
        <v>0</v>
      </c>
      <c r="E704" s="180">
        <f>(E623/E612)*SUM(C704:D704)</f>
        <v>9829.9426175380813</v>
      </c>
      <c r="F704" s="180">
        <f>(F624/F612)*AM64</f>
        <v>0</v>
      </c>
      <c r="G704" s="180">
        <f>(G625/G612)*AM77</f>
        <v>0</v>
      </c>
      <c r="H704" s="180">
        <f>(H628/H612)*AM60</f>
        <v>1942.3858163895907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11772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8641798</v>
      </c>
      <c r="D715" s="180">
        <f>SUM(D616:D647)+SUM(D668:D713)</f>
        <v>1415835</v>
      </c>
      <c r="E715" s="180">
        <f>SUM(E624:E647)+SUM(E668:E713)</f>
        <v>1032242.9999999998</v>
      </c>
      <c r="F715" s="180">
        <f>SUM(F625:F648)+SUM(F668:F713)</f>
        <v>0</v>
      </c>
      <c r="G715" s="180">
        <f>SUM(G626:G647)+SUM(G668:G713)</f>
        <v>453764.08137847745</v>
      </c>
      <c r="H715" s="180">
        <f>SUM(H629:H647)+SUM(H668:H713)</f>
        <v>91988.858717493975</v>
      </c>
      <c r="I715" s="180">
        <f>SUM(I630:I647)+SUM(I668:I713)</f>
        <v>153603.31534296589</v>
      </c>
      <c r="J715" s="180">
        <f>SUM(J631:J647)+SUM(J668:J713)</f>
        <v>16538.484086651584</v>
      </c>
      <c r="K715" s="180">
        <f>SUM(K668:K713)</f>
        <v>2444811.6826868136</v>
      </c>
      <c r="L715" s="180">
        <f>SUM(L668:L713)</f>
        <v>110599.08830282526</v>
      </c>
      <c r="M715" s="180">
        <f>SUM(M668:M713)</f>
        <v>5300431</v>
      </c>
      <c r="N715" s="198" t="s">
        <v>742</v>
      </c>
    </row>
    <row r="716" spans="1:15" ht="12.6" customHeight="1" x14ac:dyDescent="0.25">
      <c r="C716" s="180">
        <f>CE71</f>
        <v>8641798</v>
      </c>
      <c r="D716" s="180">
        <f>D615</f>
        <v>1415835</v>
      </c>
      <c r="E716" s="180">
        <f>E623</f>
        <v>1032243</v>
      </c>
      <c r="F716" s="180">
        <f>F624</f>
        <v>0</v>
      </c>
      <c r="G716" s="180">
        <f>G625</f>
        <v>453764.08137847745</v>
      </c>
      <c r="H716" s="180">
        <f>H628</f>
        <v>91988.858717493989</v>
      </c>
      <c r="I716" s="180">
        <f>I629</f>
        <v>153603.31534296589</v>
      </c>
      <c r="J716" s="180">
        <f>J630</f>
        <v>16538.484086651584</v>
      </c>
      <c r="K716" s="180">
        <f>K644</f>
        <v>2444811.6826868136</v>
      </c>
      <c r="L716" s="180">
        <f>L647</f>
        <v>110599.08830282527</v>
      </c>
      <c r="M716" s="180">
        <f>C648</f>
        <v>5300431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744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745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746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75" t="s">
        <v>999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747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748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996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997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998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5"/>
    </row>
    <row r="16" spans="2:13" ht="15.6" thickBot="1" x14ac:dyDescent="0.3">
      <c r="B16" s="144"/>
      <c r="C16" s="8"/>
      <c r="D16" s="8"/>
      <c r="E16" s="8"/>
      <c r="F16" s="8" t="s">
        <v>749</v>
      </c>
      <c r="G16" s="8"/>
      <c r="H16" s="8"/>
      <c r="I16" s="8"/>
      <c r="J16" s="145"/>
    </row>
    <row r="17" spans="2:10" ht="15.6" thickTop="1" x14ac:dyDescent="0.25">
      <c r="B17" s="141"/>
      <c r="C17" s="150" t="s">
        <v>750</v>
      </c>
      <c r="D17" s="150"/>
      <c r="E17" s="142" t="str">
        <f>+data!C84</f>
        <v>BHC Fairfax Behavioral Health - Everett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751</v>
      </c>
      <c r="D18" s="151"/>
      <c r="E18" s="8" t="str">
        <f>+"H-"&amp;data!C83</f>
        <v>H-922</v>
      </c>
      <c r="F18" s="76"/>
      <c r="G18" s="76"/>
      <c r="H18" s="8"/>
      <c r="I18" s="8"/>
      <c r="J18" s="145"/>
    </row>
    <row r="19" spans="2:10" x14ac:dyDescent="0.25">
      <c r="B19" s="144"/>
      <c r="C19" s="151" t="s">
        <v>752</v>
      </c>
      <c r="D19" s="151"/>
      <c r="E19" s="8" t="str">
        <f>+data!C85</f>
        <v>916 Pacific Ave, 7th Floor</v>
      </c>
      <c r="F19" s="76"/>
      <c r="G19" s="76"/>
      <c r="H19" s="8"/>
      <c r="I19" s="8"/>
      <c r="J19" s="145"/>
    </row>
    <row r="20" spans="2:10" x14ac:dyDescent="0.25">
      <c r="B20" s="144"/>
      <c r="C20" s="151" t="s">
        <v>753</v>
      </c>
      <c r="D20" s="151"/>
      <c r="E20" s="8" t="str">
        <f>+data!C86</f>
        <v>916 Pacific Ave, 7th Floor</v>
      </c>
      <c r="F20" s="76"/>
      <c r="G20" s="76"/>
      <c r="H20" s="8"/>
      <c r="I20" s="8"/>
      <c r="J20" s="145"/>
    </row>
    <row r="21" spans="2:10" x14ac:dyDescent="0.25">
      <c r="B21" s="144"/>
      <c r="C21" s="151" t="s">
        <v>754</v>
      </c>
      <c r="D21" s="151"/>
      <c r="E21" s="8" t="str">
        <f>+data!C87</f>
        <v>Everett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755</v>
      </c>
      <c r="G26" s="70"/>
      <c r="H26" s="70"/>
      <c r="I26" s="70"/>
      <c r="J26" s="154"/>
    </row>
    <row r="27" spans="2:10" x14ac:dyDescent="0.25">
      <c r="B27" s="155" t="s">
        <v>756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757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758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759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760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761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762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760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761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763</v>
      </c>
      <c r="H1" s="7"/>
    </row>
    <row r="2" spans="1:13" ht="20.100000000000001" customHeight="1" x14ac:dyDescent="0.25">
      <c r="A2" s="6" t="s">
        <v>764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H-922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BHC Fairfax Behavioral Health - Everett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Snohomish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765</v>
      </c>
      <c r="C7" s="24"/>
      <c r="D7" s="127" t="str">
        <f>"  "&amp;data!C89</f>
        <v xml:space="preserve">  Ron Escarda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766</v>
      </c>
      <c r="C8" s="24"/>
      <c r="D8" s="127" t="str">
        <f>"  "&amp;data!C90</f>
        <v xml:space="preserve">  Heather Tuck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767</v>
      </c>
      <c r="C9" s="24"/>
      <c r="D9" s="127" t="str">
        <f>"  "&amp;data!C91</f>
        <v xml:space="preserve">  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768</v>
      </c>
      <c r="C10" s="24"/>
      <c r="D10" s="127" t="str">
        <f>"  "&amp;data!C92</f>
        <v xml:space="preserve">  425-821-2000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769</v>
      </c>
      <c r="C11" s="24"/>
      <c r="D11" s="127" t="str">
        <f>"  "&amp;data!C93</f>
        <v xml:space="preserve">  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770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771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772</v>
      </c>
      <c r="C18" s="24"/>
      <c r="D18" s="24"/>
      <c r="E18" s="15" t="str">
        <f>IF(data!C106&gt;0," X","")</f>
        <v xml:space="preserve"> X</v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773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774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775</v>
      </c>
      <c r="C23" s="38"/>
      <c r="D23" s="38"/>
      <c r="E23" s="38"/>
      <c r="F23" s="13">
        <f>data!C111</f>
        <v>1031</v>
      </c>
      <c r="G23" s="21">
        <f>data!D111</f>
        <v>9838</v>
      </c>
      <c r="H23" s="7"/>
    </row>
    <row r="24" spans="1:9" ht="20.100000000000001" customHeight="1" x14ac:dyDescent="0.25">
      <c r="A24" s="130"/>
      <c r="B24" s="49" t="s">
        <v>776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777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778</v>
      </c>
      <c r="C29" s="24"/>
      <c r="D29" s="15" t="s">
        <v>167</v>
      </c>
      <c r="E29" s="97" t="s">
        <v>778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779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780</v>
      </c>
      <c r="C32" s="24"/>
      <c r="D32" s="21">
        <f>data!C118</f>
        <v>0</v>
      </c>
      <c r="E32" s="49" t="s">
        <v>781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782</v>
      </c>
      <c r="C33" s="24"/>
      <c r="D33" s="21">
        <f>data!C119</f>
        <v>0</v>
      </c>
      <c r="E33" s="49" t="s">
        <v>783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784</v>
      </c>
      <c r="C34" s="24"/>
      <c r="D34" s="21">
        <f>data!C120</f>
        <v>0</v>
      </c>
      <c r="E34" s="49" t="s">
        <v>291</v>
      </c>
      <c r="F34" s="24"/>
      <c r="G34" s="21">
        <f>data!E127</f>
        <v>30</v>
      </c>
      <c r="H34" s="7"/>
    </row>
    <row r="35" spans="1:8" ht="20.100000000000001" customHeight="1" x14ac:dyDescent="0.25">
      <c r="A35" s="130"/>
      <c r="B35" s="97" t="s">
        <v>785</v>
      </c>
      <c r="C35" s="24"/>
      <c r="D35" s="21">
        <f>data!C121</f>
        <v>0</v>
      </c>
      <c r="E35" s="49" t="s">
        <v>786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30</v>
      </c>
      <c r="E36" s="49" t="s">
        <v>292</v>
      </c>
      <c r="F36" s="24"/>
      <c r="G36" s="21">
        <f>data!C128</f>
        <v>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787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788</v>
      </c>
      <c r="B1" s="8"/>
      <c r="C1" s="8"/>
      <c r="D1" s="8"/>
      <c r="E1" s="8"/>
      <c r="F1" s="8"/>
      <c r="G1" s="165" t="s">
        <v>789</v>
      </c>
    </row>
    <row r="2" spans="1:13" ht="20.100000000000001" customHeight="1" x14ac:dyDescent="0.25">
      <c r="A2" s="105" t="str">
        <f>"Hospital Name: "&amp;data!C84</f>
        <v>Hospital Name: BHC Fairfax Behavioral Health - Everett</v>
      </c>
      <c r="B2" s="8"/>
      <c r="C2" s="8"/>
      <c r="D2" s="8"/>
      <c r="E2" s="8"/>
      <c r="F2" s="11"/>
      <c r="G2" s="76" t="s">
        <v>790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791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792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793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172</v>
      </c>
      <c r="C7" s="48">
        <f>data!B139</f>
        <v>2136</v>
      </c>
      <c r="D7" s="48">
        <f>data!B140</f>
        <v>0</v>
      </c>
      <c r="E7" s="48">
        <f>data!B141</f>
        <v>5980800</v>
      </c>
      <c r="F7" s="48">
        <f>data!B142</f>
        <v>0</v>
      </c>
      <c r="G7" s="48">
        <f>data!B141+data!B142</f>
        <v>5980800</v>
      </c>
    </row>
    <row r="8" spans="1:13" ht="20.100000000000001" customHeight="1" x14ac:dyDescent="0.25">
      <c r="A8" s="23" t="s">
        <v>297</v>
      </c>
      <c r="B8" s="48">
        <f>data!C138</f>
        <v>551</v>
      </c>
      <c r="C8" s="48">
        <f>data!C139</f>
        <v>5428</v>
      </c>
      <c r="D8" s="48">
        <f>data!C140</f>
        <v>0</v>
      </c>
      <c r="E8" s="48">
        <f>data!C141</f>
        <v>15198400</v>
      </c>
      <c r="F8" s="48">
        <f>data!C142</f>
        <v>0</v>
      </c>
      <c r="G8" s="48">
        <f>data!C141+data!C142</f>
        <v>15198400</v>
      </c>
    </row>
    <row r="9" spans="1:13" ht="20.100000000000001" customHeight="1" x14ac:dyDescent="0.25">
      <c r="A9" s="23" t="s">
        <v>794</v>
      </c>
      <c r="B9" s="48">
        <f>data!D138</f>
        <v>308</v>
      </c>
      <c r="C9" s="48">
        <f>data!D139</f>
        <v>2274</v>
      </c>
      <c r="D9" s="48">
        <f>data!D140</f>
        <v>0</v>
      </c>
      <c r="E9" s="48">
        <f>data!D141</f>
        <v>8385017</v>
      </c>
      <c r="F9" s="48">
        <f>data!D142</f>
        <v>0</v>
      </c>
      <c r="G9" s="48">
        <f>data!D141+data!D142</f>
        <v>8385017</v>
      </c>
    </row>
    <row r="10" spans="1:13" ht="20.100000000000001" customHeight="1" x14ac:dyDescent="0.25">
      <c r="A10" s="111" t="s">
        <v>203</v>
      </c>
      <c r="B10" s="48">
        <f>data!E138</f>
        <v>1031</v>
      </c>
      <c r="C10" s="48">
        <f>data!E139</f>
        <v>9838</v>
      </c>
      <c r="D10" s="48">
        <f>data!E140</f>
        <v>0</v>
      </c>
      <c r="E10" s="48">
        <f>data!E141</f>
        <v>29564217</v>
      </c>
      <c r="F10" s="48">
        <f>data!E142</f>
        <v>0</v>
      </c>
      <c r="G10" s="48">
        <f>data!E141+data!E142</f>
        <v>29564217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795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792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793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794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796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792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793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794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797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798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799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800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BHC Fairfax Behavioral Health - Everett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801</v>
      </c>
      <c r="C6" s="13">
        <f>data!C165</f>
        <v>291794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30514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94881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297274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57197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-114398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802</v>
      </c>
      <c r="C14" s="13">
        <f>data!D173</f>
        <v>657262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803</v>
      </c>
      <c r="C18" s="13">
        <f>data!C175</f>
        <v>633344</v>
      </c>
    </row>
    <row r="19" spans="1:3" ht="20.100000000000001" customHeight="1" x14ac:dyDescent="0.25">
      <c r="A19" s="13">
        <v>13</v>
      </c>
      <c r="B19" s="49" t="s">
        <v>804</v>
      </c>
      <c r="C19" s="13">
        <f>data!C176</f>
        <v>1234</v>
      </c>
    </row>
    <row r="20" spans="1:3" ht="20.100000000000001" customHeight="1" x14ac:dyDescent="0.25">
      <c r="A20" s="13">
        <v>14</v>
      </c>
      <c r="B20" s="49" t="s">
        <v>805</v>
      </c>
      <c r="C20" s="13">
        <f>data!D177</f>
        <v>634578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806</v>
      </c>
      <c r="C24" s="104"/>
    </row>
    <row r="25" spans="1:3" ht="20.100000000000001" customHeight="1" x14ac:dyDescent="0.25">
      <c r="A25" s="13">
        <v>17</v>
      </c>
      <c r="B25" s="49" t="s">
        <v>807</v>
      </c>
      <c r="C25" s="13">
        <f>data!C179</f>
        <v>40559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5582</v>
      </c>
    </row>
    <row r="27" spans="1:3" ht="20.100000000000001" customHeight="1" x14ac:dyDescent="0.25">
      <c r="A27" s="13">
        <v>19</v>
      </c>
      <c r="B27" s="49" t="s">
        <v>808</v>
      </c>
      <c r="C27" s="13">
        <f>data!D181</f>
        <v>46141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809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30229</v>
      </c>
    </row>
    <row r="32" spans="1:3" ht="20.100000000000001" customHeight="1" x14ac:dyDescent="0.25">
      <c r="A32" s="13">
        <v>22</v>
      </c>
      <c r="B32" s="49" t="s">
        <v>810</v>
      </c>
      <c r="C32" s="13">
        <f>data!C184</f>
        <v>214099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811</v>
      </c>
      <c r="C34" s="13">
        <f>data!D186</f>
        <v>244328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812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813</v>
      </c>
      <c r="C40" s="13">
        <f>data!D190</f>
        <v>0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814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BHC Fairfax Behavioral Health - Everett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815</v>
      </c>
      <c r="D5" s="47"/>
      <c r="E5" s="47"/>
      <c r="F5" s="72" t="s">
        <v>816</v>
      </c>
    </row>
    <row r="6" spans="1:13" ht="20.100000000000001" customHeight="1" x14ac:dyDescent="0.25">
      <c r="A6" s="19"/>
      <c r="B6" s="20"/>
      <c r="C6" s="18" t="s">
        <v>817</v>
      </c>
      <c r="D6" s="18" t="s">
        <v>329</v>
      </c>
      <c r="E6" s="18" t="s">
        <v>818</v>
      </c>
      <c r="F6" s="18" t="s">
        <v>817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0</v>
      </c>
      <c r="D7" s="21">
        <f>data!C195</f>
        <v>0</v>
      </c>
      <c r="E7" s="21">
        <f>data!D195</f>
        <v>0</v>
      </c>
      <c r="F7" s="21">
        <f>data!E195</f>
        <v>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0</v>
      </c>
      <c r="D9" s="21">
        <f>data!C197</f>
        <v>0</v>
      </c>
      <c r="E9" s="21">
        <f>data!D197</f>
        <v>0</v>
      </c>
      <c r="F9" s="21">
        <f>data!E197</f>
        <v>0</v>
      </c>
    </row>
    <row r="10" spans="1:13" ht="20.100000000000001" customHeight="1" x14ac:dyDescent="0.25">
      <c r="A10" s="13">
        <v>4</v>
      </c>
      <c r="B10" s="14" t="s">
        <v>819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820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821</v>
      </c>
      <c r="C12" s="21">
        <f>data!B200</f>
        <v>545057</v>
      </c>
      <c r="D12" s="21">
        <f>data!C200</f>
        <v>18141</v>
      </c>
      <c r="E12" s="21">
        <f>data!D200</f>
        <v>26178</v>
      </c>
      <c r="F12" s="21">
        <f>data!E200</f>
        <v>537020</v>
      </c>
    </row>
    <row r="13" spans="1:13" ht="20.100000000000001" customHeight="1" x14ac:dyDescent="0.25">
      <c r="A13" s="13">
        <v>7</v>
      </c>
      <c r="B13" s="14" t="s">
        <v>822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4290362</v>
      </c>
      <c r="D14" s="21">
        <f>data!C202</f>
        <v>0</v>
      </c>
      <c r="E14" s="21">
        <f>data!D202</f>
        <v>0</v>
      </c>
      <c r="F14" s="21">
        <f>data!E202</f>
        <v>4290362</v>
      </c>
    </row>
    <row r="15" spans="1:13" ht="20.100000000000001" customHeight="1" x14ac:dyDescent="0.25">
      <c r="A15" s="13">
        <v>9</v>
      </c>
      <c r="B15" s="14" t="s">
        <v>823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5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4835419</v>
      </c>
      <c r="D16" s="21">
        <f>data!C204</f>
        <v>18141</v>
      </c>
      <c r="E16" s="21">
        <f>data!D204</f>
        <v>26178</v>
      </c>
      <c r="F16" s="21">
        <f>data!E204</f>
        <v>4827382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815</v>
      </c>
      <c r="D21" s="76" t="s">
        <v>203</v>
      </c>
      <c r="E21" s="25"/>
      <c r="F21" s="18" t="s">
        <v>816</v>
      </c>
    </row>
    <row r="22" spans="1:6" ht="20.100000000000001" customHeight="1" x14ac:dyDescent="0.25">
      <c r="A22" s="75"/>
      <c r="B22" s="44"/>
      <c r="C22" s="18" t="s">
        <v>817</v>
      </c>
      <c r="D22" s="18" t="s">
        <v>824</v>
      </c>
      <c r="E22" s="18" t="s">
        <v>818</v>
      </c>
      <c r="F22" s="18" t="s">
        <v>817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0</v>
      </c>
      <c r="D25" s="21">
        <f>data!C210</f>
        <v>0</v>
      </c>
      <c r="E25" s="21">
        <f>data!D210</f>
        <v>0</v>
      </c>
      <c r="F25" s="21">
        <f>data!E210</f>
        <v>0</v>
      </c>
    </row>
    <row r="26" spans="1:6" ht="20.100000000000001" customHeight="1" x14ac:dyDescent="0.25">
      <c r="A26" s="13">
        <v>14</v>
      </c>
      <c r="B26" s="14" t="s">
        <v>819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820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821</v>
      </c>
      <c r="C28" s="21">
        <f>data!B213</f>
        <v>384243</v>
      </c>
      <c r="D28" s="21">
        <f>data!C213</f>
        <v>55944</v>
      </c>
      <c r="E28" s="21">
        <f>data!D213</f>
        <v>26178</v>
      </c>
      <c r="F28" s="21">
        <f>data!E213</f>
        <v>414009</v>
      </c>
    </row>
    <row r="29" spans="1:6" ht="20.100000000000001" customHeight="1" x14ac:dyDescent="0.25">
      <c r="A29" s="13">
        <v>17</v>
      </c>
      <c r="B29" s="14" t="s">
        <v>822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1784412</v>
      </c>
      <c r="D30" s="21">
        <f>data!C215</f>
        <v>430321</v>
      </c>
      <c r="E30" s="21">
        <f>data!D215</f>
        <v>0</v>
      </c>
      <c r="F30" s="21">
        <f>data!E215</f>
        <v>2214733</v>
      </c>
    </row>
    <row r="31" spans="1:6" ht="20.100000000000001" customHeight="1" x14ac:dyDescent="0.25">
      <c r="A31" s="13">
        <v>19</v>
      </c>
      <c r="B31" s="14" t="s">
        <v>823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2168655</v>
      </c>
      <c r="D32" s="21">
        <f>data!C217</f>
        <v>486265</v>
      </c>
      <c r="E32" s="21">
        <f>data!D217</f>
        <v>26178</v>
      </c>
      <c r="F32" s="21">
        <f>data!E217</f>
        <v>2628742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825</v>
      </c>
      <c r="B1" s="6"/>
      <c r="C1" s="6"/>
      <c r="D1" s="169" t="s">
        <v>826</v>
      </c>
    </row>
    <row r="2" spans="1:13" ht="20.100000000000001" customHeight="1" x14ac:dyDescent="0.25">
      <c r="A2" s="29" t="str">
        <f>"Hospital: "&amp;data!C84</f>
        <v>Hospital: BHC Fairfax Behavioral Health - Everett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827</v>
      </c>
      <c r="C4" s="41" t="s">
        <v>828</v>
      </c>
      <c r="D4" s="54"/>
    </row>
    <row r="5" spans="1:13" ht="20.100000000000001" customHeight="1" x14ac:dyDescent="0.25">
      <c r="A5" s="102">
        <v>1</v>
      </c>
      <c r="B5" s="55"/>
      <c r="C5" s="22" t="s">
        <v>991</v>
      </c>
      <c r="D5" s="14">
        <f>data!D221</f>
        <v>268448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3353201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10929282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194194</v>
      </c>
    </row>
    <row r="11" spans="1:13" ht="20.100000000000001" customHeight="1" x14ac:dyDescent="0.25">
      <c r="A11" s="13">
        <v>7</v>
      </c>
      <c r="B11" s="55">
        <v>5850</v>
      </c>
      <c r="C11" s="14" t="s">
        <v>829</v>
      </c>
      <c r="D11" s="14">
        <f>data!C227</f>
        <v>3440852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830</v>
      </c>
      <c r="D13" s="14">
        <f>data!D229</f>
        <v>17917529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831</v>
      </c>
      <c r="D16" s="140">
        <f>+data!C231</f>
        <v>0</v>
      </c>
      <c r="M16" s="265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1403</v>
      </c>
    </row>
    <row r="19" spans="1:4" ht="20.100000000000001" customHeight="1" x14ac:dyDescent="0.25">
      <c r="A19" s="61">
        <v>15</v>
      </c>
      <c r="B19" s="55">
        <v>5910</v>
      </c>
      <c r="C19" s="22" t="s">
        <v>832</v>
      </c>
      <c r="D19" s="14">
        <f>data!C234</f>
        <v>0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833</v>
      </c>
      <c r="D22" s="14">
        <f>data!D236</f>
        <v>1403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1">
        <v>20</v>
      </c>
      <c r="B24" s="55">
        <v>5970</v>
      </c>
      <c r="C24" s="14" t="s">
        <v>357</v>
      </c>
      <c r="D24" s="14">
        <f>data!C238</f>
        <v>259859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834</v>
      </c>
      <c r="D26" s="14">
        <f>data!C239</f>
        <v>1652987</v>
      </c>
    </row>
    <row r="27" spans="1:4" ht="20.100000000000001" customHeight="1" x14ac:dyDescent="0.25">
      <c r="A27" s="64">
        <v>23</v>
      </c>
      <c r="B27" s="63" t="s">
        <v>835</v>
      </c>
      <c r="C27" s="56"/>
      <c r="D27" s="14">
        <f>data!D242</f>
        <v>20100226</v>
      </c>
    </row>
    <row r="28" spans="1:4" ht="20.100000000000001" customHeight="1" x14ac:dyDescent="0.25">
      <c r="A28" s="126">
        <v>24</v>
      </c>
      <c r="B28" s="65" t="s">
        <v>836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837</v>
      </c>
      <c r="B1" s="5"/>
      <c r="C1" s="6"/>
    </row>
    <row r="2" spans="1:13" ht="20.100000000000001" customHeight="1" x14ac:dyDescent="0.25">
      <c r="A2" s="4"/>
      <c r="B2" s="5"/>
      <c r="C2" s="167" t="s">
        <v>838</v>
      </c>
    </row>
    <row r="3" spans="1:13" ht="20.100000000000001" customHeight="1" x14ac:dyDescent="0.25">
      <c r="A3" s="29" t="str">
        <f>"HOSPITAL: "&amp;data!C84</f>
        <v>HOSPITAL: BHC Fairfax Behavioral Health - Everett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839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-19265.3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1304820.73</v>
      </c>
    </row>
    <row r="9" spans="1:13" ht="20.100000000000001" customHeight="1" x14ac:dyDescent="0.25">
      <c r="A9" s="13">
        <v>5</v>
      </c>
      <c r="B9" s="14" t="s">
        <v>840</v>
      </c>
      <c r="C9" s="21">
        <f>data!C253</f>
        <v>287423.40000000002</v>
      </c>
    </row>
    <row r="10" spans="1:13" ht="20.100000000000001" customHeight="1" x14ac:dyDescent="0.25">
      <c r="A10" s="13">
        <v>6</v>
      </c>
      <c r="B10" s="14" t="s">
        <v>841</v>
      </c>
      <c r="C10" s="21">
        <f>data!C254</f>
        <v>56374.94</v>
      </c>
    </row>
    <row r="11" spans="1:13" ht="20.100000000000001" customHeight="1" x14ac:dyDescent="0.25">
      <c r="A11" s="13">
        <v>7</v>
      </c>
      <c r="B11" s="14" t="s">
        <v>842</v>
      </c>
      <c r="C11" s="21">
        <f>data!C255</f>
        <v>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71843.570000000007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54541.94</v>
      </c>
    </row>
    <row r="15" spans="1:13" ht="20.100000000000001" customHeight="1" x14ac:dyDescent="0.25">
      <c r="A15" s="13">
        <v>11</v>
      </c>
      <c r="B15" s="14" t="s">
        <v>843</v>
      </c>
      <c r="C15" s="21">
        <f>data!C259</f>
        <v>0</v>
      </c>
      <c r="M15" s="265"/>
    </row>
    <row r="16" spans="1:13" ht="20.100000000000001" customHeight="1" x14ac:dyDescent="0.25">
      <c r="A16" s="13">
        <v>12</v>
      </c>
      <c r="B16" s="14" t="s">
        <v>844</v>
      </c>
      <c r="C16" s="21">
        <f>data!D260</f>
        <v>1180892.48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845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846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847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0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0</v>
      </c>
    </row>
    <row r="28" spans="1:3" ht="20.100000000000001" customHeight="1" x14ac:dyDescent="0.25">
      <c r="A28" s="13">
        <v>24</v>
      </c>
      <c r="B28" s="14" t="s">
        <v>848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537020.75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4290361.8499999996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4827382.5999999996</v>
      </c>
    </row>
    <row r="34" spans="1:3" ht="20.100000000000001" customHeight="1" x14ac:dyDescent="0.25">
      <c r="A34" s="13">
        <v>30</v>
      </c>
      <c r="B34" s="14" t="s">
        <v>849</v>
      </c>
      <c r="C34" s="21">
        <f>data!C276</f>
        <v>2628742.88</v>
      </c>
    </row>
    <row r="35" spans="1:3" ht="20.100000000000001" customHeight="1" x14ac:dyDescent="0.25">
      <c r="A35" s="13">
        <v>31</v>
      </c>
      <c r="B35" s="14" t="s">
        <v>850</v>
      </c>
      <c r="C35" s="21">
        <f>data!D277</f>
        <v>2198639.7199999997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851</v>
      </c>
      <c r="C37" s="36"/>
    </row>
    <row r="38" spans="1:3" ht="20.100000000000001" customHeight="1" x14ac:dyDescent="0.25">
      <c r="A38" s="13">
        <v>34</v>
      </c>
      <c r="B38" s="14" t="s">
        <v>852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853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854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855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856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857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858</v>
      </c>
      <c r="C50" s="21">
        <f>data!D292</f>
        <v>3379532.1999999997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859</v>
      </c>
      <c r="B53" s="5"/>
      <c r="C53" s="6"/>
    </row>
    <row r="54" spans="1:3" ht="20.100000000000001" customHeight="1" x14ac:dyDescent="0.25">
      <c r="A54" s="4"/>
      <c r="B54" s="5"/>
      <c r="C54" s="167" t="s">
        <v>860</v>
      </c>
    </row>
    <row r="55" spans="1:3" ht="20.100000000000001" customHeight="1" x14ac:dyDescent="0.25">
      <c r="A55" s="29" t="str">
        <f>"HOSPITAL: "&amp;data!C84</f>
        <v>HOSPITAL: BHC Fairfax Behavioral Health - Everett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861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862</v>
      </c>
      <c r="C59" s="21">
        <f>data!C305</f>
        <v>94739.85</v>
      </c>
    </row>
    <row r="60" spans="1:3" ht="20.100000000000001" customHeight="1" x14ac:dyDescent="0.25">
      <c r="A60" s="13">
        <v>4</v>
      </c>
      <c r="B60" s="14" t="s">
        <v>863</v>
      </c>
      <c r="C60" s="21">
        <f>data!C306</f>
        <v>0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127173.53</v>
      </c>
    </row>
    <row r="62" spans="1:3" ht="20.100000000000001" customHeight="1" x14ac:dyDescent="0.25">
      <c r="A62" s="13">
        <v>6</v>
      </c>
      <c r="B62" s="14" t="s">
        <v>864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865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866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867</v>
      </c>
      <c r="C68" s="21">
        <f>data!D314</f>
        <v>221913.38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868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869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870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871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872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873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0</v>
      </c>
    </row>
    <row r="85" spans="1:3" ht="20.100000000000001" customHeight="1" x14ac:dyDescent="0.25">
      <c r="A85" s="13">
        <v>29</v>
      </c>
      <c r="B85" s="14" t="s">
        <v>874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875</v>
      </c>
      <c r="C86" s="21">
        <f>data!D330</f>
        <v>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876</v>
      </c>
      <c r="C88" s="21">
        <f>data!C332</f>
        <v>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877</v>
      </c>
      <c r="C90" s="36"/>
    </row>
    <row r="91" spans="1:3" ht="20.100000000000001" customHeight="1" x14ac:dyDescent="0.25">
      <c r="A91" s="13">
        <v>35</v>
      </c>
      <c r="B91" s="14" t="s">
        <v>878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879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880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881</v>
      </c>
      <c r="C97" s="21">
        <f>data!C337</f>
        <v>3157618.82</v>
      </c>
    </row>
    <row r="98" spans="1:3" ht="20.100000000000001" customHeight="1" x14ac:dyDescent="0.25">
      <c r="A98" s="13">
        <v>42</v>
      </c>
      <c r="B98" s="14" t="s">
        <v>882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883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884</v>
      </c>
      <c r="C101" s="21">
        <f>data!C332+data!C334+data!C335+data!C336+data!C337-data!C338</f>
        <v>3157618.82</v>
      </c>
    </row>
    <row r="102" spans="1:3" ht="20.100000000000001" customHeight="1" x14ac:dyDescent="0.25">
      <c r="A102" s="13">
        <v>46</v>
      </c>
      <c r="B102" s="14" t="s">
        <v>885</v>
      </c>
      <c r="C102" s="21">
        <f>data!D339</f>
        <v>3379532.1999999997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886</v>
      </c>
      <c r="B105" s="5"/>
      <c r="C105" s="6"/>
    </row>
    <row r="106" spans="1:3" ht="20.100000000000001" customHeight="1" x14ac:dyDescent="0.25">
      <c r="A106" s="45"/>
      <c r="B106" s="8"/>
      <c r="C106" s="167" t="s">
        <v>887</v>
      </c>
    </row>
    <row r="107" spans="1:3" ht="20.100000000000001" customHeight="1" x14ac:dyDescent="0.25">
      <c r="A107" s="29" t="str">
        <f>"HOSPITAL: "&amp;data!C84</f>
        <v>HOSPITAL: BHC Fairfax Behavioral Health - Everett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888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29564217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0</v>
      </c>
    </row>
    <row r="112" spans="1:3" ht="20.100000000000001" customHeight="1" x14ac:dyDescent="0.25">
      <c r="A112" s="13">
        <v>4</v>
      </c>
      <c r="B112" s="14" t="s">
        <v>889</v>
      </c>
      <c r="C112" s="21">
        <f>data!D361</f>
        <v>29564217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890</v>
      </c>
      <c r="C114" s="36"/>
    </row>
    <row r="115" spans="1:3" ht="20.100000000000001" customHeight="1" x14ac:dyDescent="0.25">
      <c r="A115" s="13">
        <v>7</v>
      </c>
      <c r="B115" s="270" t="s">
        <v>450</v>
      </c>
      <c r="C115" s="48">
        <f>data!C363</f>
        <v>268448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17917529</v>
      </c>
    </row>
    <row r="117" spans="1:3" ht="20.100000000000001" customHeight="1" x14ac:dyDescent="0.25">
      <c r="A117" s="13">
        <v>9</v>
      </c>
      <c r="B117" s="14" t="s">
        <v>891</v>
      </c>
      <c r="C117" s="48">
        <f>data!C365</f>
        <v>1403</v>
      </c>
    </row>
    <row r="118" spans="1:3" ht="20.100000000000001" customHeight="1" x14ac:dyDescent="0.25">
      <c r="A118" s="13">
        <v>10</v>
      </c>
      <c r="B118" s="14" t="s">
        <v>892</v>
      </c>
      <c r="C118" s="48">
        <f>data!C366</f>
        <v>1912846</v>
      </c>
    </row>
    <row r="119" spans="1:3" ht="20.100000000000001" customHeight="1" x14ac:dyDescent="0.25">
      <c r="A119" s="13">
        <v>11</v>
      </c>
      <c r="B119" s="14" t="s">
        <v>835</v>
      </c>
      <c r="C119" s="48">
        <f>data!D367</f>
        <v>20100226</v>
      </c>
    </row>
    <row r="120" spans="1:3" ht="20.100000000000001" customHeight="1" x14ac:dyDescent="0.25">
      <c r="A120" s="13">
        <v>12</v>
      </c>
      <c r="B120" s="14" t="s">
        <v>893</v>
      </c>
      <c r="C120" s="48">
        <f>data!D368</f>
        <v>9463991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0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894</v>
      </c>
      <c r="C125" s="48">
        <f>data!D372</f>
        <v>0</v>
      </c>
    </row>
    <row r="126" spans="1:3" ht="20.100000000000001" customHeight="1" x14ac:dyDescent="0.25">
      <c r="A126" s="13">
        <v>18</v>
      </c>
      <c r="B126" s="14" t="s">
        <v>895</v>
      </c>
      <c r="C126" s="48">
        <f>data!D373</f>
        <v>9463991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896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3839243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657262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1025391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483328</v>
      </c>
    </row>
    <row r="133" spans="1:3" ht="20.100000000000001" customHeight="1" x14ac:dyDescent="0.25">
      <c r="A133" s="13">
        <v>25</v>
      </c>
      <c r="B133" s="14" t="s">
        <v>897</v>
      </c>
      <c r="C133" s="48">
        <f>data!C382</f>
        <v>1966</v>
      </c>
    </row>
    <row r="134" spans="1:3" ht="20.100000000000001" customHeight="1" x14ac:dyDescent="0.25">
      <c r="A134" s="13">
        <v>26</v>
      </c>
      <c r="B134" s="14" t="s">
        <v>898</v>
      </c>
      <c r="C134" s="48">
        <f>data!C383</f>
        <v>362377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486265</v>
      </c>
    </row>
    <row r="136" spans="1:3" ht="20.100000000000001" customHeight="1" x14ac:dyDescent="0.25">
      <c r="A136" s="13">
        <v>28</v>
      </c>
      <c r="B136" s="14" t="s">
        <v>899</v>
      </c>
      <c r="C136" s="48">
        <f>data!C385</f>
        <v>634578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46142</v>
      </c>
    </row>
    <row r="138" spans="1:3" ht="20.100000000000001" customHeight="1" x14ac:dyDescent="0.25">
      <c r="A138" s="13">
        <v>30</v>
      </c>
      <c r="B138" s="14" t="s">
        <v>900</v>
      </c>
      <c r="C138" s="48">
        <f>data!C387</f>
        <v>30229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0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1195417</v>
      </c>
    </row>
    <row r="141" spans="1:3" ht="20.100000000000001" customHeight="1" x14ac:dyDescent="0.25">
      <c r="A141" s="13">
        <v>34</v>
      </c>
      <c r="B141" s="14" t="s">
        <v>901</v>
      </c>
      <c r="C141" s="48">
        <f>data!D390</f>
        <v>8762198</v>
      </c>
    </row>
    <row r="142" spans="1:3" ht="20.100000000000001" customHeight="1" x14ac:dyDescent="0.25">
      <c r="A142" s="13">
        <v>35</v>
      </c>
      <c r="B142" s="14" t="s">
        <v>902</v>
      </c>
      <c r="C142" s="48">
        <f>data!D391</f>
        <v>701793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903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904</v>
      </c>
      <c r="C146" s="21">
        <f>data!D393</f>
        <v>701793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905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906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907</v>
      </c>
      <c r="C151" s="48">
        <f>data!D396</f>
        <v>701793</v>
      </c>
    </row>
    <row r="152" spans="1:3" ht="20.100000000000001" customHeight="1" x14ac:dyDescent="0.25">
      <c r="A152" s="40">
        <v>45</v>
      </c>
      <c r="B152" s="49" t="s">
        <v>908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909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910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BHC Fairfax Behavioral Health - Everett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911</v>
      </c>
      <c r="C6" s="88" t="s">
        <v>92</v>
      </c>
      <c r="D6" s="18" t="s">
        <v>912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913</v>
      </c>
      <c r="E7" s="18" t="s">
        <v>163</v>
      </c>
      <c r="F7" s="18" t="s">
        <v>914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915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0</v>
      </c>
      <c r="F9" s="14">
        <f>data!F59</f>
        <v>0</v>
      </c>
      <c r="G9" s="14">
        <f>data!G59</f>
        <v>0</v>
      </c>
      <c r="H9" s="14">
        <f>data!H59</f>
        <v>9838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</v>
      </c>
      <c r="F10" s="26">
        <f>data!F60</f>
        <v>0</v>
      </c>
      <c r="G10" s="26">
        <f>data!G60</f>
        <v>0</v>
      </c>
      <c r="H10" s="26">
        <f>data!H60</f>
        <v>29.29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0</v>
      </c>
      <c r="F11" s="14">
        <f>data!F61</f>
        <v>0</v>
      </c>
      <c r="G11" s="14">
        <f>data!G61</f>
        <v>0</v>
      </c>
      <c r="H11" s="14">
        <f>data!H61</f>
        <v>2574601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0</v>
      </c>
      <c r="F12" s="14">
        <f>data!F62</f>
        <v>0</v>
      </c>
      <c r="G12" s="14">
        <f>data!G62</f>
        <v>0</v>
      </c>
      <c r="H12" s="14">
        <f>data!H62</f>
        <v>440761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0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4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0</v>
      </c>
      <c r="H16" s="14">
        <f>data!H66</f>
        <v>20569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0</v>
      </c>
      <c r="H17" s="14">
        <f>data!H67</f>
        <v>486265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162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590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916</v>
      </c>
      <c r="C21" s="14">
        <f>data!C71</f>
        <v>0</v>
      </c>
      <c r="D21" s="14">
        <f>data!D71</f>
        <v>0</v>
      </c>
      <c r="E21" s="14">
        <f>data!E71</f>
        <v>0</v>
      </c>
      <c r="F21" s="14">
        <f>data!F71</f>
        <v>0</v>
      </c>
      <c r="G21" s="14">
        <f>data!G71</f>
        <v>0</v>
      </c>
      <c r="H21" s="14">
        <f>data!H71</f>
        <v>3522948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06"/>
      <c r="D22" s="207"/>
      <c r="E22" s="207"/>
      <c r="F22" s="207"/>
      <c r="G22" s="207"/>
      <c r="H22" s="207"/>
      <c r="I22" s="207"/>
    </row>
    <row r="23" spans="1:9" ht="20.100000000000001" customHeight="1" x14ac:dyDescent="0.25">
      <c r="A23" s="23">
        <v>18</v>
      </c>
      <c r="B23" s="14" t="s">
        <v>917</v>
      </c>
      <c r="C23" s="48">
        <f>+data!M668</f>
        <v>0</v>
      </c>
      <c r="D23" s="48">
        <f>+data!M669</f>
        <v>0</v>
      </c>
      <c r="E23" s="48">
        <f>+data!M670</f>
        <v>0</v>
      </c>
      <c r="F23" s="48">
        <f>+data!M671</f>
        <v>0</v>
      </c>
      <c r="G23" s="48">
        <f>+data!M672</f>
        <v>0</v>
      </c>
      <c r="H23" s="48">
        <f>+data!M673</f>
        <v>4759011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918</v>
      </c>
      <c r="C24" s="14">
        <f>data!C73</f>
        <v>0</v>
      </c>
      <c r="D24" s="14">
        <f>data!D73</f>
        <v>0</v>
      </c>
      <c r="E24" s="14">
        <f>data!E73</f>
        <v>0</v>
      </c>
      <c r="F24" s="14">
        <f>data!F73</f>
        <v>0</v>
      </c>
      <c r="G24" s="14">
        <f>data!G73</f>
        <v>0</v>
      </c>
      <c r="H24" s="14">
        <f>data!H73</f>
        <v>29564217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919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920</v>
      </c>
      <c r="C26" s="14">
        <f>data!C75</f>
        <v>0</v>
      </c>
      <c r="D26" s="14">
        <f>data!D75</f>
        <v>0</v>
      </c>
      <c r="E26" s="14">
        <f>data!E75</f>
        <v>0</v>
      </c>
      <c r="F26" s="14">
        <f>data!F75</f>
        <v>0</v>
      </c>
      <c r="G26" s="14">
        <f>data!G75</f>
        <v>0</v>
      </c>
      <c r="H26" s="14">
        <f>data!H75</f>
        <v>29564217</v>
      </c>
      <c r="I26" s="14">
        <f>data!I75</f>
        <v>0</v>
      </c>
    </row>
    <row r="27" spans="1:9" ht="20.100000000000001" customHeight="1" x14ac:dyDescent="0.25">
      <c r="A27" s="23" t="s">
        <v>921</v>
      </c>
      <c r="B27" s="60"/>
      <c r="C27" s="207"/>
      <c r="D27" s="207"/>
      <c r="E27" s="207"/>
      <c r="F27" s="207"/>
      <c r="G27" s="207"/>
      <c r="H27" s="207"/>
      <c r="I27" s="207"/>
    </row>
    <row r="28" spans="1:9" ht="20.100000000000001" customHeight="1" x14ac:dyDescent="0.25">
      <c r="A28" s="23">
        <v>22</v>
      </c>
      <c r="B28" s="14" t="s">
        <v>922</v>
      </c>
      <c r="C28" s="14">
        <f>data!C76</f>
        <v>0</v>
      </c>
      <c r="D28" s="14">
        <f>data!D76</f>
        <v>0</v>
      </c>
      <c r="E28" s="14">
        <f>data!E76</f>
        <v>0</v>
      </c>
      <c r="F28" s="14">
        <f>data!F76</f>
        <v>0</v>
      </c>
      <c r="G28" s="14">
        <f>data!G76</f>
        <v>0</v>
      </c>
      <c r="H28" s="14">
        <f>data!H76</f>
        <v>22000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923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29514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924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5200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925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29653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0</v>
      </c>
      <c r="H32" s="84">
        <f>data!H80</f>
        <v>29.29</v>
      </c>
      <c r="I32" s="84">
        <f>data!I80</f>
        <v>0</v>
      </c>
    </row>
    <row r="33" spans="1:9" ht="20.100000000000001" customHeight="1" x14ac:dyDescent="0.25">
      <c r="A33" s="4" t="s">
        <v>909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926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BHC Fairfax Behavioral Health - Everett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911</v>
      </c>
      <c r="C38" s="25"/>
      <c r="D38" s="18" t="s">
        <v>100</v>
      </c>
      <c r="E38" s="18" t="s">
        <v>101</v>
      </c>
      <c r="F38" s="18" t="s">
        <v>927</v>
      </c>
      <c r="G38" s="18" t="s">
        <v>103</v>
      </c>
      <c r="H38" s="18" t="s">
        <v>928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915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916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00000000000001" customHeight="1" x14ac:dyDescent="0.25">
      <c r="A54" s="23">
        <v>17</v>
      </c>
      <c r="B54" s="14" t="s">
        <v>244</v>
      </c>
      <c r="C54" s="207"/>
      <c r="D54" s="207"/>
      <c r="E54" s="207"/>
      <c r="F54" s="207"/>
      <c r="G54" s="207"/>
      <c r="H54" s="207"/>
      <c r="I54" s="207"/>
    </row>
    <row r="55" spans="1:9" ht="20.100000000000001" customHeight="1" x14ac:dyDescent="0.25">
      <c r="A55" s="23">
        <v>18</v>
      </c>
      <c r="B55" s="14" t="s">
        <v>917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0</v>
      </c>
    </row>
    <row r="56" spans="1:9" ht="20.100000000000001" customHeight="1" x14ac:dyDescent="0.25">
      <c r="A56" s="23">
        <v>19</v>
      </c>
      <c r="B56" s="48" t="s">
        <v>918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00000000000001" customHeight="1" x14ac:dyDescent="0.25">
      <c r="A57" s="23">
        <v>20</v>
      </c>
      <c r="B57" s="48" t="s">
        <v>919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00000000000001" customHeight="1" x14ac:dyDescent="0.25">
      <c r="A58" s="23">
        <v>21</v>
      </c>
      <c r="B58" s="48" t="s">
        <v>920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00000000000001" customHeight="1" x14ac:dyDescent="0.25">
      <c r="A59" s="23" t="s">
        <v>921</v>
      </c>
      <c r="B59" s="60"/>
      <c r="C59" s="207"/>
      <c r="D59" s="207"/>
      <c r="E59" s="207"/>
      <c r="F59" s="207"/>
      <c r="G59" s="207"/>
      <c r="H59" s="207"/>
      <c r="I59" s="207"/>
    </row>
    <row r="60" spans="1:9" ht="20.100000000000001" customHeight="1" x14ac:dyDescent="0.25">
      <c r="A60" s="23">
        <v>22</v>
      </c>
      <c r="B60" s="14" t="s">
        <v>922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00000000000001" customHeight="1" x14ac:dyDescent="0.25">
      <c r="A61" s="23">
        <v>23</v>
      </c>
      <c r="B61" s="14" t="s">
        <v>923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924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5">
      <c r="A63" s="23">
        <v>25</v>
      </c>
      <c r="B63" s="14" t="s">
        <v>925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00000000000001" customHeight="1" x14ac:dyDescent="0.25">
      <c r="A65" s="4" t="s">
        <v>909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929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BHC Fairfax Behavioral Health - Everett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911</v>
      </c>
      <c r="C70" s="18" t="s">
        <v>106</v>
      </c>
      <c r="D70" s="25"/>
      <c r="E70" s="18" t="s">
        <v>108</v>
      </c>
      <c r="F70" s="18" t="s">
        <v>930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931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915</v>
      </c>
      <c r="C72" s="15" t="s">
        <v>932</v>
      </c>
      <c r="D72" s="89" t="s">
        <v>933</v>
      </c>
      <c r="E72" s="208"/>
      <c r="F72" s="208"/>
      <c r="G72" s="89" t="s">
        <v>934</v>
      </c>
      <c r="H72" s="89" t="s">
        <v>934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08"/>
      <c r="F73" s="208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0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39235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916</v>
      </c>
      <c r="C85" s="14">
        <f>data!Q71</f>
        <v>0</v>
      </c>
      <c r="D85" s="14">
        <f>data!R71</f>
        <v>0</v>
      </c>
      <c r="E85" s="14">
        <f>data!S71</f>
        <v>0</v>
      </c>
      <c r="F85" s="14">
        <f>data!T71</f>
        <v>0</v>
      </c>
      <c r="G85" s="14">
        <f>data!U71</f>
        <v>39235</v>
      </c>
      <c r="H85" s="14">
        <f>data!V71</f>
        <v>0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07"/>
      <c r="D86" s="207"/>
      <c r="E86" s="207"/>
      <c r="F86" s="207"/>
      <c r="G86" s="207"/>
      <c r="H86" s="207"/>
      <c r="I86" s="207"/>
    </row>
    <row r="87" spans="1:9" ht="20.100000000000001" customHeight="1" x14ac:dyDescent="0.25">
      <c r="A87" s="23">
        <v>18</v>
      </c>
      <c r="B87" s="14" t="s">
        <v>917</v>
      </c>
      <c r="C87" s="48">
        <f>+data!M682</f>
        <v>0</v>
      </c>
      <c r="D87" s="48">
        <f>+data!M683</f>
        <v>0</v>
      </c>
      <c r="E87" s="48">
        <f>+data!M684</f>
        <v>0</v>
      </c>
      <c r="F87" s="48">
        <f>+data!M685</f>
        <v>0</v>
      </c>
      <c r="G87" s="48">
        <f>+data!M686</f>
        <v>5485</v>
      </c>
      <c r="H87" s="48">
        <f>+data!M687</f>
        <v>0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918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0</v>
      </c>
      <c r="H88" s="14">
        <f>data!V73</f>
        <v>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919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0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920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0</v>
      </c>
      <c r="H90" s="14">
        <f>data!V75</f>
        <v>0</v>
      </c>
      <c r="I90" s="14">
        <f>data!W75</f>
        <v>0</v>
      </c>
    </row>
    <row r="91" spans="1:9" ht="20.100000000000001" customHeight="1" x14ac:dyDescent="0.25">
      <c r="A91" s="23" t="s">
        <v>921</v>
      </c>
      <c r="B91" s="60"/>
      <c r="C91" s="207"/>
      <c r="D91" s="207"/>
      <c r="E91" s="207"/>
      <c r="F91" s="207"/>
      <c r="G91" s="207"/>
      <c r="H91" s="207"/>
      <c r="I91" s="207"/>
    </row>
    <row r="92" spans="1:9" ht="20.100000000000001" customHeight="1" x14ac:dyDescent="0.25">
      <c r="A92" s="23">
        <v>22</v>
      </c>
      <c r="B92" s="14" t="s">
        <v>922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0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923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924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925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909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935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BHC Fairfax Behavioral Health - Everett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911</v>
      </c>
      <c r="C102" s="18" t="s">
        <v>936</v>
      </c>
      <c r="D102" s="18" t="s">
        <v>937</v>
      </c>
      <c r="E102" s="18" t="s">
        <v>937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915</v>
      </c>
      <c r="C104" s="89" t="s">
        <v>224</v>
      </c>
      <c r="D104" s="15" t="s">
        <v>938</v>
      </c>
      <c r="E104" s="15" t="s">
        <v>938</v>
      </c>
      <c r="F104" s="15" t="s">
        <v>938</v>
      </c>
      <c r="G104" s="208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08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0</v>
      </c>
      <c r="E106" s="26">
        <f>data!Z60</f>
        <v>0</v>
      </c>
      <c r="F106" s="26">
        <f>data!AA60</f>
        <v>0</v>
      </c>
      <c r="G106" s="26">
        <f>data!AB60</f>
        <v>0.88</v>
      </c>
      <c r="H106" s="26">
        <f>data!AC60</f>
        <v>0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0</v>
      </c>
      <c r="E107" s="14">
        <f>data!Z61</f>
        <v>0</v>
      </c>
      <c r="F107" s="14">
        <f>data!AA61</f>
        <v>0</v>
      </c>
      <c r="G107" s="14">
        <f>data!AB61</f>
        <v>129792</v>
      </c>
      <c r="H107" s="14">
        <f>data!AC61</f>
        <v>0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0</v>
      </c>
      <c r="E108" s="14">
        <f>data!Z62</f>
        <v>0</v>
      </c>
      <c r="F108" s="14">
        <f>data!AA62</f>
        <v>0</v>
      </c>
      <c r="G108" s="14">
        <f>data!AB62</f>
        <v>22220</v>
      </c>
      <c r="H108" s="14">
        <f>data!AC62</f>
        <v>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102358</v>
      </c>
      <c r="H110" s="14">
        <f>data!AC64</f>
        <v>0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3169</v>
      </c>
      <c r="E112" s="14">
        <f>data!Z66</f>
        <v>0</v>
      </c>
      <c r="F112" s="14">
        <f>data!AA66</f>
        <v>0</v>
      </c>
      <c r="G112" s="14">
        <f>data!AB66</f>
        <v>17541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0</v>
      </c>
      <c r="H113" s="14">
        <f>data!AC67</f>
        <v>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1997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916</v>
      </c>
      <c r="C117" s="14">
        <f>data!X71</f>
        <v>0</v>
      </c>
      <c r="D117" s="14">
        <f>data!Y71</f>
        <v>3169</v>
      </c>
      <c r="E117" s="14">
        <f>data!Z71</f>
        <v>0</v>
      </c>
      <c r="F117" s="14">
        <f>data!AA71</f>
        <v>0</v>
      </c>
      <c r="G117" s="14">
        <f>data!AB71</f>
        <v>273908</v>
      </c>
      <c r="H117" s="14">
        <f>data!AC71</f>
        <v>0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07"/>
      <c r="D118" s="207"/>
      <c r="E118" s="207"/>
      <c r="F118" s="207"/>
      <c r="G118" s="207"/>
      <c r="H118" s="207"/>
      <c r="I118" s="207"/>
    </row>
    <row r="119" spans="1:9" ht="20.100000000000001" customHeight="1" x14ac:dyDescent="0.25">
      <c r="A119" s="23">
        <v>18</v>
      </c>
      <c r="B119" s="14" t="s">
        <v>917</v>
      </c>
      <c r="C119" s="48">
        <f>+data!M689</f>
        <v>0</v>
      </c>
      <c r="D119" s="48">
        <f>+data!M690</f>
        <v>443</v>
      </c>
      <c r="E119" s="48">
        <f>+data!M691</f>
        <v>0</v>
      </c>
      <c r="F119" s="48">
        <f>+data!M692</f>
        <v>0</v>
      </c>
      <c r="G119" s="48">
        <f>+data!M693</f>
        <v>39816</v>
      </c>
      <c r="H119" s="48">
        <f>+data!M694</f>
        <v>0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918</v>
      </c>
      <c r="C120" s="14">
        <f>data!X73</f>
        <v>0</v>
      </c>
      <c r="D120" s="14">
        <f>data!Y73</f>
        <v>0</v>
      </c>
      <c r="E120" s="14">
        <f>data!Z73</f>
        <v>0</v>
      </c>
      <c r="F120" s="14">
        <f>data!AA73</f>
        <v>0</v>
      </c>
      <c r="G120" s="14">
        <f>data!AB73</f>
        <v>0</v>
      </c>
      <c r="H120" s="14">
        <f>data!AC73</f>
        <v>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919</v>
      </c>
      <c r="C121" s="14">
        <f>data!X74</f>
        <v>0</v>
      </c>
      <c r="D121" s="14">
        <f>data!Y74</f>
        <v>0</v>
      </c>
      <c r="E121" s="14">
        <f>data!Z74</f>
        <v>0</v>
      </c>
      <c r="F121" s="14">
        <f>data!AA74</f>
        <v>0</v>
      </c>
      <c r="G121" s="14">
        <f>data!AB74</f>
        <v>0</v>
      </c>
      <c r="H121" s="14">
        <f>data!AC74</f>
        <v>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920</v>
      </c>
      <c r="C122" s="14">
        <f>data!X75</f>
        <v>0</v>
      </c>
      <c r="D122" s="14">
        <f>data!Y75</f>
        <v>0</v>
      </c>
      <c r="E122" s="14">
        <f>data!Z75</f>
        <v>0</v>
      </c>
      <c r="F122" s="14">
        <f>data!AA75</f>
        <v>0</v>
      </c>
      <c r="G122" s="14">
        <f>data!AB75</f>
        <v>0</v>
      </c>
      <c r="H122" s="14">
        <f>data!AC75</f>
        <v>0</v>
      </c>
      <c r="I122" s="14">
        <f>data!AD75</f>
        <v>0</v>
      </c>
    </row>
    <row r="123" spans="1:9" ht="20.100000000000001" customHeight="1" x14ac:dyDescent="0.25">
      <c r="A123" s="23" t="s">
        <v>921</v>
      </c>
      <c r="B123" s="60"/>
      <c r="C123" s="207"/>
      <c r="D123" s="207"/>
      <c r="E123" s="207"/>
      <c r="F123" s="207"/>
      <c r="G123" s="207"/>
      <c r="H123" s="207"/>
      <c r="I123" s="207"/>
    </row>
    <row r="124" spans="1:9" ht="20.100000000000001" customHeight="1" x14ac:dyDescent="0.25">
      <c r="A124" s="23">
        <v>22</v>
      </c>
      <c r="B124" s="14" t="s">
        <v>922</v>
      </c>
      <c r="C124" s="14">
        <f>data!X76</f>
        <v>0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0</v>
      </c>
      <c r="H124" s="14">
        <f>data!AC76</f>
        <v>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923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924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925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909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939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BHC Fairfax Behavioral Health - Everett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911</v>
      </c>
      <c r="C134" s="18" t="s">
        <v>96</v>
      </c>
      <c r="D134" s="18" t="s">
        <v>97</v>
      </c>
      <c r="E134" s="18" t="s">
        <v>118</v>
      </c>
      <c r="F134" s="25"/>
      <c r="G134" s="18" t="s">
        <v>940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915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941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4863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916</v>
      </c>
      <c r="C149" s="14">
        <f>data!AE71</f>
        <v>0</v>
      </c>
      <c r="D149" s="14">
        <f>data!AF71</f>
        <v>0</v>
      </c>
      <c r="E149" s="14">
        <f>data!AG71</f>
        <v>4863</v>
      </c>
      <c r="F149" s="14">
        <f>data!AH71</f>
        <v>0</v>
      </c>
      <c r="G149" s="14">
        <f>data!AI71</f>
        <v>0</v>
      </c>
      <c r="H149" s="14">
        <f>data!AJ71</f>
        <v>0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07"/>
      <c r="D150" s="207"/>
      <c r="E150" s="207"/>
      <c r="F150" s="207"/>
      <c r="G150" s="207"/>
      <c r="H150" s="207"/>
      <c r="I150" s="207"/>
    </row>
    <row r="151" spans="1:9" ht="20.100000000000001" customHeight="1" x14ac:dyDescent="0.25">
      <c r="A151" s="23">
        <v>18</v>
      </c>
      <c r="B151" s="14" t="s">
        <v>917</v>
      </c>
      <c r="C151" s="48">
        <f>+data!M696</f>
        <v>0</v>
      </c>
      <c r="D151" s="48">
        <f>+data!M697</f>
        <v>0</v>
      </c>
      <c r="E151" s="48">
        <f>+data!M698</f>
        <v>680</v>
      </c>
      <c r="F151" s="48">
        <f>+data!M699</f>
        <v>0</v>
      </c>
      <c r="G151" s="48">
        <f>+data!M700</f>
        <v>0</v>
      </c>
      <c r="H151" s="48">
        <f>+data!M701</f>
        <v>0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918</v>
      </c>
      <c r="C152" s="14">
        <f>data!AE73</f>
        <v>0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919</v>
      </c>
      <c r="C153" s="14">
        <f>data!AE74</f>
        <v>0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920</v>
      </c>
      <c r="C154" s="14">
        <f>data!AE75</f>
        <v>0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0</v>
      </c>
    </row>
    <row r="155" spans="1:9" ht="20.100000000000001" customHeight="1" x14ac:dyDescent="0.25">
      <c r="A155" s="23" t="s">
        <v>921</v>
      </c>
      <c r="B155" s="60"/>
      <c r="C155" s="207"/>
      <c r="D155" s="207"/>
      <c r="E155" s="207"/>
      <c r="F155" s="207"/>
      <c r="G155" s="207"/>
      <c r="H155" s="207"/>
      <c r="I155" s="207"/>
    </row>
    <row r="156" spans="1:9" ht="20.100000000000001" customHeight="1" x14ac:dyDescent="0.25">
      <c r="A156" s="23">
        <v>22</v>
      </c>
      <c r="B156" s="14" t="s">
        <v>922</v>
      </c>
      <c r="C156" s="14">
        <f>data!AE76</f>
        <v>0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923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924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925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909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942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BHC Fairfax Behavioral Health - Everett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911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943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944</v>
      </c>
      <c r="F167" s="18" t="s">
        <v>182</v>
      </c>
      <c r="G167" s="18" t="s">
        <v>121</v>
      </c>
      <c r="H167" s="88" t="s">
        <v>945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915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0.97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65202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11162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5345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15638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916</v>
      </c>
      <c r="C181" s="14">
        <f>data!AL71</f>
        <v>0</v>
      </c>
      <c r="D181" s="14">
        <f>data!AM71</f>
        <v>97347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07"/>
      <c r="D182" s="207"/>
      <c r="E182" s="207"/>
      <c r="F182" s="207"/>
      <c r="G182" s="207"/>
      <c r="H182" s="207"/>
      <c r="I182" s="207"/>
    </row>
    <row r="183" spans="1:9" ht="20.100000000000001" customHeight="1" x14ac:dyDescent="0.25">
      <c r="A183" s="23">
        <v>18</v>
      </c>
      <c r="B183" s="14" t="s">
        <v>917</v>
      </c>
      <c r="C183" s="48">
        <f>+data!M703</f>
        <v>0</v>
      </c>
      <c r="D183" s="48">
        <f>+data!M704</f>
        <v>15290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918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919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920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921</v>
      </c>
      <c r="B187" s="60"/>
      <c r="C187" s="207"/>
      <c r="D187" s="207"/>
      <c r="E187" s="207"/>
      <c r="F187" s="207"/>
      <c r="G187" s="207"/>
      <c r="H187" s="207"/>
      <c r="I187" s="207"/>
    </row>
    <row r="188" spans="1:9" ht="20.100000000000001" customHeight="1" x14ac:dyDescent="0.25">
      <c r="A188" s="23">
        <v>22</v>
      </c>
      <c r="B188" s="14" t="s">
        <v>922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923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924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925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909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946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BHC Fairfax Behavioral Health - Everett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911</v>
      </c>
      <c r="C198" s="25"/>
      <c r="D198" s="18" t="s">
        <v>130</v>
      </c>
      <c r="E198" s="18" t="s">
        <v>131</v>
      </c>
      <c r="F198" s="18" t="s">
        <v>132</v>
      </c>
      <c r="G198" s="18" t="s">
        <v>947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948</v>
      </c>
      <c r="E199" s="18" t="s">
        <v>949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915</v>
      </c>
      <c r="C200" s="15" t="s">
        <v>226</v>
      </c>
      <c r="D200" s="15" t="s">
        <v>948</v>
      </c>
      <c r="E200" s="15" t="s">
        <v>228</v>
      </c>
      <c r="F200" s="208"/>
      <c r="G200" s="208"/>
      <c r="H200" s="208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08"/>
      <c r="G201" s="208"/>
      <c r="H201" s="208"/>
      <c r="I201" s="14">
        <f>data!AY59</f>
        <v>29514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2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0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338219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6404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422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916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345045</v>
      </c>
    </row>
    <row r="214" spans="1:9" ht="20.100000000000001" customHeight="1" x14ac:dyDescent="0.25">
      <c r="A214" s="23">
        <v>17</v>
      </c>
      <c r="B214" s="14" t="s">
        <v>244</v>
      </c>
      <c r="C214" s="207"/>
      <c r="D214" s="207"/>
      <c r="E214" s="207"/>
      <c r="F214" s="207"/>
      <c r="G214" s="207"/>
      <c r="H214" s="207"/>
      <c r="I214" s="207"/>
    </row>
    <row r="215" spans="1:9" ht="20.100000000000001" customHeight="1" x14ac:dyDescent="0.25">
      <c r="A215" s="23">
        <v>18</v>
      </c>
      <c r="B215" s="14" t="s">
        <v>917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918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09" t="str">
        <f>IF(data!AW73&gt;0,data!AW73,"")</f>
        <v>x</v>
      </c>
      <c r="H216" s="209" t="str">
        <f>IF(data!AX73&gt;0,data!AX73,"")</f>
        <v>x</v>
      </c>
      <c r="I216" s="209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919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09" t="str">
        <f>IF(data!AW74&gt;0,data!AW74,"")</f>
        <v>x</v>
      </c>
      <c r="H217" s="209" t="str">
        <f>IF(data!AX74&gt;0,data!AX74,"")</f>
        <v>x</v>
      </c>
      <c r="I217" s="209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920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09" t="str">
        <f>IF(data!AW75&gt;0,data!AW75,"")</f>
        <v>x</v>
      </c>
      <c r="H218" s="209" t="str">
        <f>IF(data!AX75&gt;0,data!AX75,"")</f>
        <v>x</v>
      </c>
      <c r="I218" s="209" t="str">
        <f>IF(data!AY75&gt;0,data!AY75,"")</f>
        <v>x</v>
      </c>
    </row>
    <row r="219" spans="1:9" ht="20.100000000000001" customHeight="1" x14ac:dyDescent="0.25">
      <c r="A219" s="23" t="s">
        <v>921</v>
      </c>
      <c r="B219" s="60"/>
      <c r="C219" s="207"/>
      <c r="D219" s="207"/>
      <c r="E219" s="207"/>
      <c r="F219" s="207"/>
      <c r="G219" s="207"/>
      <c r="H219" s="207"/>
      <c r="I219" s="207"/>
    </row>
    <row r="220" spans="1:9" ht="20.100000000000001" customHeight="1" x14ac:dyDescent="0.25">
      <c r="A220" s="23">
        <v>22</v>
      </c>
      <c r="B220" s="14" t="s">
        <v>922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00000000000001" customHeight="1" x14ac:dyDescent="0.25">
      <c r="A221" s="23">
        <v>23</v>
      </c>
      <c r="B221" s="14" t="s">
        <v>923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09" t="str">
        <f>IF(data!AX77&gt;0,data!AX77,"")</f>
        <v>x</v>
      </c>
      <c r="I221" s="209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924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09" t="str">
        <f>IF(data!AX78&gt;0,data!AX78,"")</f>
        <v>x</v>
      </c>
      <c r="I222" s="209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925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09" t="str">
        <f>IF(data!AX79&gt;0,data!AX79,"")</f>
        <v>x</v>
      </c>
      <c r="I223" s="209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09" t="str">
        <f>IF(data!AW80&gt;0,data!AW80,"")</f>
        <v>x</v>
      </c>
      <c r="H224" s="209" t="str">
        <f>IF(data!AX80&gt;0,data!AX80,"")</f>
        <v>x</v>
      </c>
      <c r="I224" s="209" t="str">
        <f>IF(data!AY80&gt;0,data!AY80,"")</f>
        <v>x</v>
      </c>
    </row>
    <row r="225" spans="1:9" ht="20.100000000000001" customHeight="1" x14ac:dyDescent="0.25">
      <c r="A225" s="4" t="s">
        <v>909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950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BHC Fairfax Behavioral Health - Everett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911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951</v>
      </c>
      <c r="F231" s="18" t="s">
        <v>952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915</v>
      </c>
      <c r="C232" s="15" t="s">
        <v>953</v>
      </c>
      <c r="D232" s="15" t="s">
        <v>954</v>
      </c>
      <c r="E232" s="208"/>
      <c r="F232" s="208"/>
      <c r="G232" s="208"/>
      <c r="H232" s="15" t="s">
        <v>232</v>
      </c>
      <c r="I232" s="208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08"/>
      <c r="F233" s="208"/>
      <c r="G233" s="208"/>
      <c r="H233" s="14">
        <f>data!BE59</f>
        <v>22000</v>
      </c>
      <c r="I233" s="208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0.54</v>
      </c>
      <c r="I234" s="26">
        <f>data!BF60</f>
        <v>2.5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0</v>
      </c>
      <c r="H235" s="14">
        <f>data!BE61</f>
        <v>35034</v>
      </c>
      <c r="I235" s="14">
        <f>data!BF61</f>
        <v>0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0</v>
      </c>
      <c r="H236" s="14">
        <f>data!BE62</f>
        <v>5998</v>
      </c>
      <c r="I236" s="14">
        <f>data!BF62</f>
        <v>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9</v>
      </c>
      <c r="G238" s="14">
        <f>data!BD64</f>
        <v>0</v>
      </c>
      <c r="H238" s="14">
        <f>data!BE64</f>
        <v>2117</v>
      </c>
      <c r="I238" s="14">
        <f>data!BF64</f>
        <v>314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1966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22640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6777</v>
      </c>
      <c r="I240" s="14">
        <f>data!BF66</f>
        <v>129500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0</v>
      </c>
      <c r="I241" s="14">
        <f>data!BF67</f>
        <v>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1072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25701</v>
      </c>
      <c r="G243" s="14">
        <f>data!BD69</f>
        <v>0</v>
      </c>
      <c r="H243" s="14">
        <f>data!BE69</f>
        <v>9323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916</v>
      </c>
      <c r="C245" s="14">
        <f>data!AZ71</f>
        <v>0</v>
      </c>
      <c r="D245" s="14">
        <f>data!BA71</f>
        <v>22640</v>
      </c>
      <c r="E245" s="14">
        <f>data!BB71</f>
        <v>0</v>
      </c>
      <c r="F245" s="14">
        <f>data!BC71</f>
        <v>25710</v>
      </c>
      <c r="G245" s="14">
        <f>data!BD71</f>
        <v>0</v>
      </c>
      <c r="H245" s="14">
        <f>data!BE71</f>
        <v>62287</v>
      </c>
      <c r="I245" s="14">
        <f>data!BF71</f>
        <v>129814</v>
      </c>
    </row>
    <row r="246" spans="1:9" ht="20.100000000000001" customHeight="1" x14ac:dyDescent="0.25">
      <c r="A246" s="23">
        <v>17</v>
      </c>
      <c r="B246" s="14" t="s">
        <v>244</v>
      </c>
      <c r="C246" s="207"/>
      <c r="D246" s="207"/>
      <c r="E246" s="207"/>
      <c r="F246" s="207"/>
      <c r="G246" s="207"/>
      <c r="H246" s="207"/>
      <c r="I246" s="207"/>
    </row>
    <row r="247" spans="1:9" ht="20.100000000000001" customHeight="1" x14ac:dyDescent="0.25">
      <c r="A247" s="23">
        <v>18</v>
      </c>
      <c r="B247" s="14" t="s">
        <v>917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918</v>
      </c>
      <c r="C248" s="209" t="str">
        <f>IF(data!AZ73&gt;0,data!AZ73,"")</f>
        <v>x</v>
      </c>
      <c r="D248" s="209" t="str">
        <f>IF(data!BA73&gt;0,data!BA73,"")</f>
        <v>x</v>
      </c>
      <c r="E248" s="209" t="str">
        <f>IF(data!BB73&gt;0,data!BB73,"")</f>
        <v>x</v>
      </c>
      <c r="F248" s="209" t="str">
        <f>IF(data!BC73&gt;0,data!BC73,"")</f>
        <v>x</v>
      </c>
      <c r="G248" s="209" t="str">
        <f>IF(data!BD73&gt;0,data!BD73,"")</f>
        <v>x</v>
      </c>
      <c r="H248" s="209" t="str">
        <f>IF(data!BE73&gt;0,data!BE73,"")</f>
        <v>x</v>
      </c>
      <c r="I248" s="209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919</v>
      </c>
      <c r="C249" s="209" t="str">
        <f>IF(data!AZ74&gt;0,data!AZ74,"")</f>
        <v>x</v>
      </c>
      <c r="D249" s="209" t="str">
        <f>IF(data!BA74&gt;0,data!BA74,"")</f>
        <v>x</v>
      </c>
      <c r="E249" s="209" t="str">
        <f>IF(data!BB74&gt;0,data!BB74,"")</f>
        <v>x</v>
      </c>
      <c r="F249" s="209" t="str">
        <f>IF(data!BC74&gt;0,data!BC74,"")</f>
        <v>x</v>
      </c>
      <c r="G249" s="209" t="str">
        <f>IF(data!BD74&gt;0,data!BD74,"")</f>
        <v>x</v>
      </c>
      <c r="H249" s="209" t="str">
        <f>IF(data!BE74&gt;0,data!BE74,"")</f>
        <v>x</v>
      </c>
      <c r="I249" s="209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920</v>
      </c>
      <c r="C250" s="209" t="str">
        <f>IF(data!AZ75&gt;0,data!AZ75,"")</f>
        <v>x</v>
      </c>
      <c r="D250" s="209" t="str">
        <f>IF(data!BA75&gt;0,data!BA75,"")</f>
        <v>x</v>
      </c>
      <c r="E250" s="209" t="str">
        <f>IF(data!BB75&gt;0,data!BB75,"")</f>
        <v>x</v>
      </c>
      <c r="F250" s="209" t="str">
        <f>IF(data!BC75&gt;0,data!BC75,"")</f>
        <v>x</v>
      </c>
      <c r="G250" s="209" t="str">
        <f>IF(data!BD75&gt;0,data!BD75,"")</f>
        <v>x</v>
      </c>
      <c r="H250" s="209" t="str">
        <f>IF(data!BE75&gt;0,data!BE75,"")</f>
        <v>x</v>
      </c>
      <c r="I250" s="209" t="str">
        <f>IF(data!BF75&gt;0,data!BF75,"")</f>
        <v>x</v>
      </c>
    </row>
    <row r="251" spans="1:9" ht="20.100000000000001" customHeight="1" x14ac:dyDescent="0.25">
      <c r="A251" s="23" t="s">
        <v>921</v>
      </c>
      <c r="B251" s="60"/>
      <c r="C251" s="207"/>
      <c r="D251" s="207"/>
      <c r="E251" s="207"/>
      <c r="F251" s="207"/>
      <c r="G251" s="207"/>
      <c r="H251" s="207"/>
      <c r="I251" s="207"/>
    </row>
    <row r="252" spans="1:9" ht="20.100000000000001" customHeight="1" x14ac:dyDescent="0.25">
      <c r="A252" s="23">
        <v>22</v>
      </c>
      <c r="B252" s="14" t="s">
        <v>922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0</v>
      </c>
      <c r="I252" s="85">
        <f>data!BF76</f>
        <v>0</v>
      </c>
    </row>
    <row r="253" spans="1:9" ht="20.100000000000001" customHeight="1" x14ac:dyDescent="0.25">
      <c r="A253" s="23">
        <v>23</v>
      </c>
      <c r="B253" s="14" t="s">
        <v>923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09" t="str">
        <f>IF(data!BD77&gt;0,data!BD77,"")</f>
        <v>x</v>
      </c>
      <c r="H253" s="209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924</v>
      </c>
      <c r="C254" s="209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09" t="str">
        <f>IF(data!BD78&gt;0,data!BD78,"")</f>
        <v>x</v>
      </c>
      <c r="H254" s="209" t="str">
        <f>IF(data!BE78&gt;0,data!BE78,"")</f>
        <v>x</v>
      </c>
      <c r="I254" s="209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925</v>
      </c>
      <c r="C255" s="209" t="str">
        <f>IF(data!AZ79&gt;0,data!AZ79,"")</f>
        <v>x</v>
      </c>
      <c r="D255" s="209" t="str">
        <f>IF(data!BA79&gt;0,data!BA79,"")</f>
        <v>x</v>
      </c>
      <c r="E255" s="85">
        <f>data!BB79</f>
        <v>0</v>
      </c>
      <c r="F255" s="85">
        <f>data!BC79</f>
        <v>0</v>
      </c>
      <c r="G255" s="209" t="str">
        <f>IF(data!BD79&gt;0,data!BD79,"")</f>
        <v>x</v>
      </c>
      <c r="H255" s="209" t="str">
        <f>IF(data!BE79&gt;0,data!BE79,"")</f>
        <v>x</v>
      </c>
      <c r="I255" s="209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09" t="str">
        <f>IF(data!AZ80&gt;0,data!AZ80,"")</f>
        <v>x</v>
      </c>
      <c r="D256" s="209" t="str">
        <f>IF(data!BA80&gt;0,data!BA80,"")</f>
        <v>x</v>
      </c>
      <c r="E256" s="209" t="str">
        <f>IF(data!BB80&gt;0,data!BB80,"")</f>
        <v>x</v>
      </c>
      <c r="F256" s="209" t="str">
        <f>IF(data!BC80&gt;0,data!BC80,"")</f>
        <v>x</v>
      </c>
      <c r="G256" s="209" t="str">
        <f>IF(data!BD80&gt;0,data!BD80,"")</f>
        <v>x</v>
      </c>
      <c r="H256" s="209" t="str">
        <f>IF(data!BE80&gt;0,data!BE80,"")</f>
        <v>x</v>
      </c>
      <c r="I256" s="209" t="str">
        <f>IF(data!BF80&gt;0,data!BF80,"")</f>
        <v>x</v>
      </c>
    </row>
    <row r="257" spans="1:9" ht="20.100000000000001" customHeight="1" x14ac:dyDescent="0.25">
      <c r="A257" s="4" t="s">
        <v>909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955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BHC Fairfax Behavioral Health - Everett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911</v>
      </c>
      <c r="C262" s="18" t="s">
        <v>956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957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958</v>
      </c>
    </row>
    <row r="264" spans="1:9" ht="20.100000000000001" customHeight="1" x14ac:dyDescent="0.25">
      <c r="A264" s="23">
        <v>3</v>
      </c>
      <c r="B264" s="14" t="s">
        <v>915</v>
      </c>
      <c r="C264" s="208"/>
      <c r="D264" s="208"/>
      <c r="E264" s="208"/>
      <c r="F264" s="208"/>
      <c r="G264" s="208"/>
      <c r="H264" s="208"/>
      <c r="I264" s="208"/>
    </row>
    <row r="265" spans="1:9" ht="20.100000000000001" customHeight="1" x14ac:dyDescent="0.25">
      <c r="A265" s="23">
        <v>4</v>
      </c>
      <c r="B265" s="14" t="s">
        <v>233</v>
      </c>
      <c r="C265" s="208"/>
      <c r="D265" s="208"/>
      <c r="E265" s="208"/>
      <c r="F265" s="208"/>
      <c r="G265" s="208"/>
      <c r="H265" s="208"/>
      <c r="I265" s="208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0.47499999999999998</v>
      </c>
      <c r="D266" s="26">
        <f>data!BH60</f>
        <v>0</v>
      </c>
      <c r="E266" s="26">
        <f>data!BI60</f>
        <v>5.9692307692307693</v>
      </c>
      <c r="F266" s="26">
        <f>data!BJ60</f>
        <v>0.78</v>
      </c>
      <c r="G266" s="26">
        <f>data!BK60</f>
        <v>0.11</v>
      </c>
      <c r="H266" s="26">
        <f>data!BL60</f>
        <v>1.58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38382</v>
      </c>
      <c r="D267" s="14">
        <f>data!BH61</f>
        <v>0</v>
      </c>
      <c r="E267" s="14">
        <f>data!BI61</f>
        <v>313023</v>
      </c>
      <c r="F267" s="14">
        <f>data!BJ61</f>
        <v>76349</v>
      </c>
      <c r="G267" s="14">
        <f>data!BK61</f>
        <v>5189</v>
      </c>
      <c r="H267" s="14">
        <f>data!BL61</f>
        <v>97137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6571</v>
      </c>
      <c r="D268" s="14">
        <f>data!BH62</f>
        <v>0</v>
      </c>
      <c r="E268" s="14">
        <f>data!BI62</f>
        <v>53588</v>
      </c>
      <c r="F268" s="14">
        <f>data!BJ62</f>
        <v>13071</v>
      </c>
      <c r="G268" s="14">
        <f>data!BK62</f>
        <v>888</v>
      </c>
      <c r="H268" s="14">
        <f>data!BL62</f>
        <v>16629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28786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29734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1785</v>
      </c>
      <c r="D275" s="14">
        <f>data!BH69</f>
        <v>0</v>
      </c>
      <c r="E275" s="14">
        <f>data!BI69</f>
        <v>31161</v>
      </c>
      <c r="F275" s="14">
        <f>data!BJ69</f>
        <v>223</v>
      </c>
      <c r="G275" s="14">
        <f>data!BK69</f>
        <v>1845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916</v>
      </c>
      <c r="C277" s="14">
        <f>data!BG71</f>
        <v>46738</v>
      </c>
      <c r="D277" s="14">
        <f>data!BH71</f>
        <v>0</v>
      </c>
      <c r="E277" s="14">
        <f>data!BI71</f>
        <v>456292</v>
      </c>
      <c r="F277" s="14">
        <f>data!BJ71</f>
        <v>89643</v>
      </c>
      <c r="G277" s="14">
        <f>data!BK71</f>
        <v>7922</v>
      </c>
      <c r="H277" s="14">
        <f>data!BL71</f>
        <v>113766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07"/>
      <c r="D278" s="207"/>
      <c r="E278" s="207"/>
      <c r="F278" s="207"/>
      <c r="G278" s="207"/>
      <c r="H278" s="207"/>
      <c r="I278" s="207"/>
    </row>
    <row r="279" spans="1:9" ht="20.100000000000001" customHeight="1" x14ac:dyDescent="0.25">
      <c r="A279" s="23">
        <v>18</v>
      </c>
      <c r="B279" s="14" t="s">
        <v>917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918</v>
      </c>
      <c r="C280" s="209" t="str">
        <f>IF(data!BG73&gt;0,data!BG73,"")</f>
        <v>x</v>
      </c>
      <c r="D280" s="209" t="str">
        <f>IF(data!BH73&gt;0,data!BH73,"")</f>
        <v>x</v>
      </c>
      <c r="E280" s="209" t="str">
        <f>IF(data!BI73&gt;0,data!BI73,"")</f>
        <v>x</v>
      </c>
      <c r="F280" s="209" t="str">
        <f>IF(data!BJ73&gt;0,data!BJ73,"")</f>
        <v>x</v>
      </c>
      <c r="G280" s="209" t="str">
        <f>IF(data!BK73&gt;0,data!BK73,"")</f>
        <v>x</v>
      </c>
      <c r="H280" s="209" t="str">
        <f>IF(data!BL73&gt;0,data!BL73,"")</f>
        <v>x</v>
      </c>
      <c r="I280" s="209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919</v>
      </c>
      <c r="C281" s="209" t="str">
        <f>IF(data!BG74&gt;0,data!BG74,"")</f>
        <v>x</v>
      </c>
      <c r="D281" s="209" t="str">
        <f>IF(data!BH74&gt;0,data!BH74,"")</f>
        <v>x</v>
      </c>
      <c r="E281" s="209" t="str">
        <f>IF(data!BI74&gt;0,data!BI74,"")</f>
        <v>x</v>
      </c>
      <c r="F281" s="209" t="str">
        <f>IF(data!BJ74&gt;0,data!BJ74,"")</f>
        <v>x</v>
      </c>
      <c r="G281" s="209" t="str">
        <f>IF(data!BK74&gt;0,data!BK74,"")</f>
        <v>x</v>
      </c>
      <c r="H281" s="209" t="str">
        <f>IF(data!BL74&gt;0,data!BL74,"")</f>
        <v>x</v>
      </c>
      <c r="I281" s="209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920</v>
      </c>
      <c r="C282" s="209" t="str">
        <f>IF(data!BG75&gt;0,data!BG75,"")</f>
        <v>x</v>
      </c>
      <c r="D282" s="209" t="str">
        <f>IF(data!BH75&gt;0,data!BH75,"")</f>
        <v>x</v>
      </c>
      <c r="E282" s="209" t="str">
        <f>IF(data!BI75&gt;0,data!BI75,"")</f>
        <v>x</v>
      </c>
      <c r="F282" s="209" t="str">
        <f>IF(data!BJ75&gt;0,data!BJ75,"")</f>
        <v>x</v>
      </c>
      <c r="G282" s="209" t="str">
        <f>IF(data!BK75&gt;0,data!BK75,"")</f>
        <v>x</v>
      </c>
      <c r="H282" s="209" t="str">
        <f>IF(data!BL75&gt;0,data!BL75,"")</f>
        <v>x</v>
      </c>
      <c r="I282" s="209" t="str">
        <f>IF(data!BM75&gt;0,data!BM75,"")</f>
        <v>x</v>
      </c>
    </row>
    <row r="283" spans="1:9" ht="20.100000000000001" customHeight="1" x14ac:dyDescent="0.25">
      <c r="A283" s="23" t="s">
        <v>921</v>
      </c>
      <c r="B283" s="60"/>
      <c r="C283" s="211"/>
      <c r="D283" s="211"/>
      <c r="E283" s="211"/>
      <c r="F283" s="211"/>
      <c r="G283" s="211"/>
      <c r="H283" s="211"/>
      <c r="I283" s="211"/>
    </row>
    <row r="284" spans="1:9" ht="20.100000000000001" customHeight="1" x14ac:dyDescent="0.25">
      <c r="A284" s="23">
        <v>22</v>
      </c>
      <c r="B284" s="14" t="s">
        <v>922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923</v>
      </c>
      <c r="C285" s="209" t="str">
        <f>IF(data!BG77&gt;0,data!BG77,"")</f>
        <v>x</v>
      </c>
      <c r="D285" s="85">
        <f>data!BH77</f>
        <v>0</v>
      </c>
      <c r="E285" s="85">
        <f>data!BI77</f>
        <v>0</v>
      </c>
      <c r="F285" s="209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924</v>
      </c>
      <c r="C286" s="209" t="str">
        <f>IF(data!BG78&gt;0,data!BG78,"")</f>
        <v>x</v>
      </c>
      <c r="D286" s="85">
        <f>data!BH78</f>
        <v>0</v>
      </c>
      <c r="E286" s="85">
        <f>data!BI78</f>
        <v>0</v>
      </c>
      <c r="F286" s="209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925</v>
      </c>
      <c r="C287" s="209" t="str">
        <f>IF(data!BG79&gt;0,data!BG79,"")</f>
        <v>x</v>
      </c>
      <c r="D287" s="85">
        <f>data!BH79</f>
        <v>0</v>
      </c>
      <c r="E287" s="85">
        <f>data!BI79</f>
        <v>0</v>
      </c>
      <c r="F287" s="209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09" t="str">
        <f>IF(data!BG80&gt;0,data!BG80,"")</f>
        <v>x</v>
      </c>
      <c r="D288" s="209" t="str">
        <f>IF(data!BH80&gt;0,data!BH80,"")</f>
        <v>x</v>
      </c>
      <c r="E288" s="209" t="str">
        <f>IF(data!BI80&gt;0,data!BI80,"")</f>
        <v>x</v>
      </c>
      <c r="F288" s="209" t="str">
        <f>IF(data!BJ80&gt;0,data!BJ80,"")</f>
        <v>x</v>
      </c>
      <c r="G288" s="209" t="str">
        <f>IF(data!BK80&gt;0,data!BK80,"")</f>
        <v>x</v>
      </c>
      <c r="H288" s="209" t="str">
        <f>IF(data!BL80&gt;0,data!BL80,"")</f>
        <v>x</v>
      </c>
      <c r="I288" s="209" t="str">
        <f>IF(data!BM80&gt;0,data!BM80,"")</f>
        <v>x</v>
      </c>
    </row>
    <row r="289" spans="1:9" ht="20.100000000000001" customHeight="1" x14ac:dyDescent="0.25">
      <c r="A289" s="4" t="s">
        <v>909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959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BHC Fairfax Behavioral Health - Everett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911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960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915</v>
      </c>
      <c r="C296" s="208"/>
      <c r="D296" s="208"/>
      <c r="E296" s="208"/>
      <c r="F296" s="208"/>
      <c r="G296" s="208"/>
      <c r="H296" s="208"/>
      <c r="I296" s="208"/>
    </row>
    <row r="297" spans="1:9" ht="20.100000000000001" customHeight="1" x14ac:dyDescent="0.25">
      <c r="A297" s="23">
        <v>4</v>
      </c>
      <c r="B297" s="14" t="s">
        <v>233</v>
      </c>
      <c r="C297" s="208"/>
      <c r="D297" s="208"/>
      <c r="E297" s="208"/>
      <c r="F297" s="208"/>
      <c r="G297" s="208"/>
      <c r="H297" s="208"/>
      <c r="I297" s="208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0.87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0.7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171247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54729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29317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9369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0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14580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0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633344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37146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2969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916</v>
      </c>
      <c r="C309" s="14">
        <f>data!BN71</f>
        <v>885634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67067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07"/>
      <c r="D310" s="207"/>
      <c r="E310" s="207"/>
      <c r="F310" s="207"/>
      <c r="G310" s="207"/>
      <c r="H310" s="207"/>
      <c r="I310" s="207"/>
    </row>
    <row r="311" spans="1:9" ht="20.100000000000001" customHeight="1" x14ac:dyDescent="0.25">
      <c r="A311" s="23">
        <v>18</v>
      </c>
      <c r="B311" s="14" t="s">
        <v>917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918</v>
      </c>
      <c r="C312" s="209" t="str">
        <f>IF(data!BN73&gt;0,data!BN73,"")</f>
        <v>x</v>
      </c>
      <c r="D312" s="209" t="str">
        <f>IF(data!BO73&gt;0,data!BO73,"")</f>
        <v>x</v>
      </c>
      <c r="E312" s="209" t="str">
        <f>IF(data!BP73&gt;0,data!BP73,"")</f>
        <v>x</v>
      </c>
      <c r="F312" s="209" t="str">
        <f>IF(data!BQ73&gt;0,data!BQ73,"")</f>
        <v>x</v>
      </c>
      <c r="G312" s="209" t="str">
        <f>IF(data!BR73&gt;0,data!BR73,"")</f>
        <v>x</v>
      </c>
      <c r="H312" s="209" t="str">
        <f>IF(data!BS73&gt;0,data!BS73,"")</f>
        <v>x</v>
      </c>
      <c r="I312" s="209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919</v>
      </c>
      <c r="C313" s="209" t="str">
        <f>IF(data!BN74&gt;0,data!BN74,"")</f>
        <v>x</v>
      </c>
      <c r="D313" s="209" t="str">
        <f>IF(data!BO74&gt;0,data!BO74,"")</f>
        <v>x</v>
      </c>
      <c r="E313" s="209" t="str">
        <f>IF(data!BP74&gt;0,data!BP74,"")</f>
        <v>x</v>
      </c>
      <c r="F313" s="209" t="str">
        <f>IF(data!BQ74&gt;0,data!BQ74,"")</f>
        <v>x</v>
      </c>
      <c r="G313" s="209" t="str">
        <f>IF(data!BR74&gt;0,data!BR74,"")</f>
        <v>x</v>
      </c>
      <c r="H313" s="209" t="str">
        <f>IF(data!BS74&gt;0,data!BS74,"")</f>
        <v>x</v>
      </c>
      <c r="I313" s="209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920</v>
      </c>
      <c r="C314" s="209" t="str">
        <f>IF(data!BN75&gt;0,data!BN75,"")</f>
        <v>x</v>
      </c>
      <c r="D314" s="209" t="str">
        <f>IF(data!BO75&gt;0,data!BO75,"")</f>
        <v>x</v>
      </c>
      <c r="E314" s="209" t="str">
        <f>IF(data!BP75&gt;0,data!BP75,"")</f>
        <v>x</v>
      </c>
      <c r="F314" s="209" t="str">
        <f>IF(data!BQ75&gt;0,data!BQ75,"")</f>
        <v>x</v>
      </c>
      <c r="G314" s="209" t="str">
        <f>IF(data!BR75&gt;0,data!BR75,"")</f>
        <v>x</v>
      </c>
      <c r="H314" s="209" t="str">
        <f>IF(data!BS75&gt;0,data!BS75,"")</f>
        <v>x</v>
      </c>
      <c r="I314" s="209" t="str">
        <f>IF(data!BT75&gt;0,data!BT75,"")</f>
        <v>x</v>
      </c>
    </row>
    <row r="315" spans="1:9" ht="20.100000000000001" customHeight="1" x14ac:dyDescent="0.25">
      <c r="A315" s="23" t="s">
        <v>921</v>
      </c>
      <c r="B315" s="60"/>
      <c r="C315" s="207"/>
      <c r="D315" s="207"/>
      <c r="E315" s="207"/>
      <c r="F315" s="207"/>
      <c r="G315" s="207"/>
      <c r="H315" s="207"/>
      <c r="I315" s="207"/>
    </row>
    <row r="316" spans="1:9" ht="20.100000000000001" customHeight="1" x14ac:dyDescent="0.25">
      <c r="A316" s="23">
        <v>22</v>
      </c>
      <c r="B316" s="14" t="s">
        <v>922</v>
      </c>
      <c r="C316" s="85">
        <f>data!BN76</f>
        <v>0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923</v>
      </c>
      <c r="C317" s="209" t="str">
        <f>IF(data!BN77&gt;0,data!BN77,"")</f>
        <v>x</v>
      </c>
      <c r="D317" s="209" t="str">
        <f>IF(data!BO77&gt;0,data!BO77,"")</f>
        <v>x</v>
      </c>
      <c r="E317" s="209" t="str">
        <f>IF(data!BP77&gt;0,data!BP77,"")</f>
        <v>x</v>
      </c>
      <c r="F317" s="209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924</v>
      </c>
      <c r="C318" s="209" t="str">
        <f>IF(data!BN78&gt;0,data!BN78,"")</f>
        <v>x</v>
      </c>
      <c r="D318" s="209" t="str">
        <f>IF(data!BO78&gt;0,data!BO78,"")</f>
        <v>x</v>
      </c>
      <c r="E318" s="209" t="str">
        <f>IF(data!BP78&gt;0,data!BP78,"")</f>
        <v>x</v>
      </c>
      <c r="F318" s="209" t="str">
        <f>IF(data!BQ78&gt;0,data!BQ78,"")</f>
        <v>x</v>
      </c>
      <c r="G318" s="209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925</v>
      </c>
      <c r="C319" s="209" t="str">
        <f>IF(data!BN79&gt;0,data!BN79,"")</f>
        <v>x</v>
      </c>
      <c r="D319" s="209" t="str">
        <f>IF(data!BO79&gt;0,data!BO79,"")</f>
        <v>x</v>
      </c>
      <c r="E319" s="209" t="str">
        <f>IF(data!BP79&gt;0,data!BP79,"")</f>
        <v>x</v>
      </c>
      <c r="F319" s="209" t="str">
        <f>IF(data!BQ79&gt;0,data!BQ79,"")</f>
        <v>x</v>
      </c>
      <c r="G319" s="209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2" t="str">
        <f>IF(data!BN80&gt;0,data!BN80,"")</f>
        <v>x</v>
      </c>
      <c r="D320" s="212" t="str">
        <f>IF(data!BO80&gt;0,data!BO80,"")</f>
        <v>x</v>
      </c>
      <c r="E320" s="212" t="str">
        <f>IF(data!BP80&gt;0,data!BP80,"")</f>
        <v>x</v>
      </c>
      <c r="F320" s="212" t="str">
        <f>IF(data!BQ80&gt;0,data!BQ80,"")</f>
        <v>x</v>
      </c>
      <c r="G320" s="212" t="str">
        <f>IF(data!BR80&gt;0,data!BR80,"")</f>
        <v>x</v>
      </c>
      <c r="H320" s="212" t="str">
        <f>IF(data!BS80&gt;0,data!BS80,"")</f>
        <v>x</v>
      </c>
      <c r="I320" s="212" t="str">
        <f>IF(data!BT80&gt;0,data!BT80,"")</f>
        <v>x</v>
      </c>
    </row>
    <row r="321" spans="1:9" ht="20.100000000000001" customHeight="1" x14ac:dyDescent="0.25">
      <c r="A321" s="4" t="s">
        <v>909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961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BHC Fairfax Behavioral Health - Everett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911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960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915</v>
      </c>
      <c r="C328" s="208"/>
      <c r="D328" s="208"/>
      <c r="E328" s="208"/>
      <c r="F328" s="208"/>
      <c r="G328" s="208"/>
      <c r="H328" s="208"/>
      <c r="I328" s="208"/>
    </row>
    <row r="329" spans="1:9" ht="20.100000000000001" customHeight="1" x14ac:dyDescent="0.25">
      <c r="A329" s="23">
        <v>4</v>
      </c>
      <c r="B329" s="14" t="s">
        <v>233</v>
      </c>
      <c r="C329" s="208"/>
      <c r="D329" s="208"/>
      <c r="E329" s="208"/>
      <c r="F329" s="208"/>
      <c r="G329" s="208"/>
      <c r="H329" s="208"/>
      <c r="I329" s="208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0.98</v>
      </c>
      <c r="E330" s="26">
        <f>data!BW60</f>
        <v>0</v>
      </c>
      <c r="F330" s="26">
        <f>data!BX60</f>
        <v>1.1000000000000001</v>
      </c>
      <c r="G330" s="26">
        <f>data!BY60</f>
        <v>0.72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46323</v>
      </c>
      <c r="E331" s="86">
        <f>data!BW61</f>
        <v>0</v>
      </c>
      <c r="F331" s="86">
        <f>data!BX61</f>
        <v>113201</v>
      </c>
      <c r="G331" s="86">
        <f>data!BY61</f>
        <v>74086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7930</v>
      </c>
      <c r="E332" s="86">
        <f>data!BW62</f>
        <v>0</v>
      </c>
      <c r="F332" s="86">
        <f>data!BX62</f>
        <v>19380</v>
      </c>
      <c r="G332" s="86">
        <f>data!BY62</f>
        <v>12683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1025392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5766</v>
      </c>
      <c r="E334" s="86">
        <f>data!BW64</f>
        <v>0</v>
      </c>
      <c r="F334" s="86">
        <f>data!BX64</f>
        <v>0</v>
      </c>
      <c r="G334" s="86">
        <f>data!BY64</f>
        <v>414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16231</v>
      </c>
      <c r="E336" s="86">
        <f>data!BW66</f>
        <v>35185</v>
      </c>
      <c r="F336" s="86">
        <f>data!BX66</f>
        <v>311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9046</v>
      </c>
      <c r="E339" s="86">
        <f>data!BW69</f>
        <v>3900</v>
      </c>
      <c r="F339" s="86">
        <f>data!BX69</f>
        <v>0</v>
      </c>
      <c r="G339" s="86">
        <f>data!BY69</f>
        <v>776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916</v>
      </c>
      <c r="C341" s="14">
        <f>data!BU71</f>
        <v>0</v>
      </c>
      <c r="D341" s="14">
        <f>data!BV71</f>
        <v>85296</v>
      </c>
      <c r="E341" s="14">
        <f>data!BW71</f>
        <v>1064477</v>
      </c>
      <c r="F341" s="14">
        <f>data!BX71</f>
        <v>132892</v>
      </c>
      <c r="G341" s="14">
        <f>data!BY71</f>
        <v>87959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07"/>
      <c r="D342" s="207"/>
      <c r="E342" s="207"/>
      <c r="F342" s="207"/>
      <c r="G342" s="207"/>
      <c r="H342" s="207"/>
      <c r="I342" s="207"/>
    </row>
    <row r="343" spans="1:9" ht="20.100000000000001" customHeight="1" x14ac:dyDescent="0.25">
      <c r="A343" s="23">
        <v>18</v>
      </c>
      <c r="B343" s="14" t="s">
        <v>917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918</v>
      </c>
      <c r="C344" s="209" t="str">
        <f>IF(data!BU73&gt;0,data!BU73,"")</f>
        <v>x</v>
      </c>
      <c r="D344" s="209" t="str">
        <f>IF(data!BV73&gt;0,data!BV73,"")</f>
        <v>x</v>
      </c>
      <c r="E344" s="209" t="str">
        <f>IF(data!BW73&gt;0,data!BW73,"")</f>
        <v>x</v>
      </c>
      <c r="F344" s="209" t="str">
        <f>IF(data!BX73&gt;0,data!BX73,"")</f>
        <v>x</v>
      </c>
      <c r="G344" s="209" t="str">
        <f>IF(data!BY73&gt;0,data!BY73,"")</f>
        <v>x</v>
      </c>
      <c r="H344" s="209" t="str">
        <f>IF(data!BZ73&gt;0,data!BZ73,"")</f>
        <v>x</v>
      </c>
      <c r="I344" s="209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919</v>
      </c>
      <c r="C345" s="209" t="str">
        <f>IF(data!BU74&gt;0,data!BU74,"")</f>
        <v>x</v>
      </c>
      <c r="D345" s="209" t="str">
        <f>IF(data!BV74&gt;0,data!BV74,"")</f>
        <v>x</v>
      </c>
      <c r="E345" s="209" t="str">
        <f>IF(data!BW74&gt;0,data!BW74,"")</f>
        <v>x</v>
      </c>
      <c r="F345" s="209" t="str">
        <f>IF(data!BX74&gt;0,data!BX74,"")</f>
        <v>x</v>
      </c>
      <c r="G345" s="209" t="str">
        <f>IF(data!BY74&gt;0,data!BY74,"")</f>
        <v>x</v>
      </c>
      <c r="H345" s="209" t="str">
        <f>IF(data!BZ74&gt;0,data!BZ74,"")</f>
        <v>x</v>
      </c>
      <c r="I345" s="209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920</v>
      </c>
      <c r="C346" s="209" t="str">
        <f>IF(data!BU75&gt;0,data!BU75,"")</f>
        <v>x</v>
      </c>
      <c r="D346" s="209" t="str">
        <f>IF(data!BV75&gt;0,data!BV75,"")</f>
        <v>x</v>
      </c>
      <c r="E346" s="209" t="str">
        <f>IF(data!BW75&gt;0,data!BW75,"")</f>
        <v>x</v>
      </c>
      <c r="F346" s="209" t="str">
        <f>IF(data!BX75&gt;0,data!BX75,"")</f>
        <v>x</v>
      </c>
      <c r="G346" s="209" t="str">
        <f>IF(data!BY75&gt;0,data!BY75,"")</f>
        <v>x</v>
      </c>
      <c r="H346" s="209" t="str">
        <f>IF(data!BZ75&gt;0,data!BZ75,"")</f>
        <v>x</v>
      </c>
      <c r="I346" s="209" t="str">
        <f>IF(data!CA75&gt;0,data!CA75,"")</f>
        <v>x</v>
      </c>
    </row>
    <row r="347" spans="1:9" ht="20.100000000000001" customHeight="1" x14ac:dyDescent="0.25">
      <c r="A347" s="23" t="s">
        <v>921</v>
      </c>
      <c r="B347" s="60"/>
      <c r="C347" s="207"/>
      <c r="D347" s="207"/>
      <c r="E347" s="207"/>
      <c r="F347" s="207"/>
      <c r="G347" s="207"/>
      <c r="H347" s="207"/>
      <c r="I347" s="207"/>
    </row>
    <row r="348" spans="1:9" ht="20.100000000000001" customHeight="1" x14ac:dyDescent="0.25">
      <c r="A348" s="23">
        <v>22</v>
      </c>
      <c r="B348" s="14" t="s">
        <v>922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923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924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925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2" t="str">
        <f>IF(data!BU80&gt;0,data!BU80,"")</f>
        <v/>
      </c>
      <c r="D352" s="212" t="str">
        <f>IF(data!BV80&gt;0,data!BV80,"")</f>
        <v/>
      </c>
      <c r="E352" s="212" t="str">
        <f>IF(data!BW80&gt;0,data!BW80,"")</f>
        <v/>
      </c>
      <c r="F352" s="212" t="str">
        <f>IF(data!BX80&gt;0,data!BX80,"")</f>
        <v/>
      </c>
      <c r="G352" s="212" t="str">
        <f>IF(data!BY80&gt;0,data!BY80,"")</f>
        <v/>
      </c>
      <c r="H352" s="212" t="str">
        <f>IF(data!BZ80&gt;0,data!BZ80,"")</f>
        <v/>
      </c>
      <c r="I352" s="212" t="str">
        <f>IF(data!CA80&gt;0,data!CA80,"")</f>
        <v/>
      </c>
    </row>
    <row r="353" spans="1:9" ht="20.100000000000001" customHeight="1" x14ac:dyDescent="0.25">
      <c r="A353" s="4" t="s">
        <v>909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962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BHC Fairfax Behavioral Health - Everett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911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963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915</v>
      </c>
      <c r="C360" s="208"/>
      <c r="D360" s="208"/>
      <c r="E360" s="208"/>
      <c r="F360" s="208"/>
      <c r="G360" s="208"/>
      <c r="H360" s="208"/>
      <c r="I360" s="208"/>
    </row>
    <row r="361" spans="1:9" ht="20.100000000000001" customHeight="1" x14ac:dyDescent="0.25">
      <c r="A361" s="23">
        <v>4</v>
      </c>
      <c r="B361" s="14" t="s">
        <v>233</v>
      </c>
      <c r="C361" s="208"/>
      <c r="D361" s="208"/>
      <c r="E361" s="208"/>
      <c r="F361" s="208"/>
      <c r="G361" s="208"/>
      <c r="H361" s="208"/>
      <c r="I361" s="208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0.45</v>
      </c>
      <c r="E362" s="213"/>
      <c r="F362" s="207"/>
      <c r="G362" s="207"/>
      <c r="H362" s="207"/>
      <c r="I362" s="87">
        <f>data!CE60</f>
        <v>49.91423076923077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44947</v>
      </c>
      <c r="E363" s="214"/>
      <c r="F363" s="215"/>
      <c r="G363" s="215"/>
      <c r="H363" s="215"/>
      <c r="I363" s="86">
        <f>data!CE61</f>
        <v>3839242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7695</v>
      </c>
      <c r="E364" s="214"/>
      <c r="F364" s="215"/>
      <c r="G364" s="215"/>
      <c r="H364" s="215"/>
      <c r="I364" s="86">
        <f>data!CE62</f>
        <v>657262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4"/>
      <c r="F365" s="215"/>
      <c r="G365" s="215"/>
      <c r="H365" s="215"/>
      <c r="I365" s="86">
        <f>data!CE63</f>
        <v>1025392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4"/>
      <c r="F366" s="215"/>
      <c r="G366" s="215"/>
      <c r="H366" s="215"/>
      <c r="I366" s="86">
        <f>data!CE64</f>
        <v>483328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4"/>
      <c r="F367" s="215"/>
      <c r="G367" s="215"/>
      <c r="H367" s="215"/>
      <c r="I367" s="86">
        <f>data!CE65</f>
        <v>1966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4"/>
      <c r="F368" s="215"/>
      <c r="G368" s="215"/>
      <c r="H368" s="215"/>
      <c r="I368" s="86">
        <f>data!CE66</f>
        <v>362377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4"/>
      <c r="F369" s="215"/>
      <c r="G369" s="215"/>
      <c r="H369" s="215"/>
      <c r="I369" s="86">
        <f>data!CE67</f>
        <v>486265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4"/>
      <c r="F370" s="215"/>
      <c r="G370" s="215"/>
      <c r="H370" s="215"/>
      <c r="I370" s="86">
        <f>data!CE68</f>
        <v>634578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1144900</v>
      </c>
      <c r="F371" s="215"/>
      <c r="G371" s="215"/>
      <c r="H371" s="215"/>
      <c r="I371" s="86">
        <f>data!CE69</f>
        <v>1271784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5">
        <f>data!CD70</f>
        <v>0</v>
      </c>
      <c r="F372" s="216"/>
      <c r="G372" s="216"/>
      <c r="H372" s="216"/>
      <c r="I372" s="14">
        <f>-data!CE70</f>
        <v>0</v>
      </c>
    </row>
    <row r="373" spans="1:9" ht="20.100000000000001" customHeight="1" x14ac:dyDescent="0.25">
      <c r="A373" s="23">
        <v>16</v>
      </c>
      <c r="B373" s="48" t="s">
        <v>916</v>
      </c>
      <c r="C373" s="86">
        <f>data!CB71</f>
        <v>0</v>
      </c>
      <c r="D373" s="86">
        <f>data!CC71</f>
        <v>52642</v>
      </c>
      <c r="E373" s="86">
        <f>data!CD71</f>
        <v>1144900</v>
      </c>
      <c r="F373" s="215"/>
      <c r="G373" s="215"/>
      <c r="H373" s="215"/>
      <c r="I373" s="14">
        <f>data!CE71</f>
        <v>8762194</v>
      </c>
    </row>
    <row r="374" spans="1:9" ht="20.100000000000001" customHeight="1" x14ac:dyDescent="0.25">
      <c r="A374" s="23">
        <v>17</v>
      </c>
      <c r="B374" s="14" t="s">
        <v>244</v>
      </c>
      <c r="C374" s="215"/>
      <c r="D374" s="215"/>
      <c r="E374" s="215"/>
      <c r="F374" s="215"/>
      <c r="G374" s="215"/>
      <c r="H374" s="215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917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918</v>
      </c>
      <c r="C376" s="209" t="str">
        <f>IF(data!CB73&gt;0,data!CB73,"")</f>
        <v>x</v>
      </c>
      <c r="D376" s="209" t="str">
        <f>IF(data!CC73&gt;0,data!CC73,"")</f>
        <v>x</v>
      </c>
      <c r="E376" s="210"/>
      <c r="F376" s="207"/>
      <c r="G376" s="207"/>
      <c r="H376" s="207"/>
      <c r="I376" s="85">
        <f>data!CE73</f>
        <v>29564217</v>
      </c>
    </row>
    <row r="377" spans="1:9" ht="20.100000000000001" customHeight="1" x14ac:dyDescent="0.25">
      <c r="A377" s="23">
        <v>20</v>
      </c>
      <c r="B377" s="48" t="s">
        <v>919</v>
      </c>
      <c r="C377" s="209" t="str">
        <f>IF(data!CB74&gt;0,data!CB74,"")</f>
        <v>x</v>
      </c>
      <c r="D377" s="209" t="str">
        <f>IF(data!CC74&gt;0,data!CC74,"")</f>
        <v>x</v>
      </c>
      <c r="E377" s="210"/>
      <c r="F377" s="207"/>
      <c r="G377" s="207"/>
      <c r="H377" s="207"/>
      <c r="I377" s="85">
        <f>data!CE74</f>
        <v>0</v>
      </c>
    </row>
    <row r="378" spans="1:9" ht="20.100000000000001" customHeight="1" x14ac:dyDescent="0.25">
      <c r="A378" s="23">
        <v>21</v>
      </c>
      <c r="B378" s="48" t="s">
        <v>920</v>
      </c>
      <c r="C378" s="209" t="str">
        <f>IF(data!CB75&gt;0,data!CB75,"")</f>
        <v>x</v>
      </c>
      <c r="D378" s="209" t="str">
        <f>IF(data!CC75&gt;0,data!CC75,"")</f>
        <v>x</v>
      </c>
      <c r="E378" s="210"/>
      <c r="F378" s="207"/>
      <c r="G378" s="207"/>
      <c r="H378" s="207"/>
      <c r="I378" s="85">
        <f>data!CE75</f>
        <v>29564217</v>
      </c>
    </row>
    <row r="379" spans="1:9" ht="20.100000000000001" customHeight="1" x14ac:dyDescent="0.25">
      <c r="A379" s="23" t="s">
        <v>921</v>
      </c>
      <c r="B379" s="60"/>
      <c r="C379" s="207"/>
      <c r="D379" s="207"/>
      <c r="E379" s="207"/>
      <c r="F379" s="207"/>
      <c r="G379" s="207"/>
      <c r="H379" s="207"/>
      <c r="I379" s="207"/>
    </row>
    <row r="380" spans="1:9" ht="20.100000000000001" customHeight="1" x14ac:dyDescent="0.25">
      <c r="A380" s="23">
        <v>22</v>
      </c>
      <c r="B380" s="14" t="s">
        <v>922</v>
      </c>
      <c r="C380" s="85">
        <f>data!CB76</f>
        <v>0</v>
      </c>
      <c r="D380" s="85">
        <f>data!CC76</f>
        <v>0</v>
      </c>
      <c r="E380" s="210"/>
      <c r="F380" s="207"/>
      <c r="G380" s="207"/>
      <c r="H380" s="207"/>
      <c r="I380" s="14">
        <f>data!CE76</f>
        <v>22000</v>
      </c>
    </row>
    <row r="381" spans="1:9" ht="20.100000000000001" customHeight="1" x14ac:dyDescent="0.25">
      <c r="A381" s="23">
        <v>23</v>
      </c>
      <c r="B381" s="14" t="s">
        <v>923</v>
      </c>
      <c r="C381" s="14" t="str">
        <f>IF(data!CB77&gt;0,data!CB77,"")</f>
        <v/>
      </c>
      <c r="D381" s="209" t="str">
        <f>IF(data!CC77&gt;0,data!CC77,"")</f>
        <v>x</v>
      </c>
      <c r="E381" s="210"/>
      <c r="F381" s="207"/>
      <c r="G381" s="207"/>
      <c r="H381" s="207"/>
      <c r="I381" s="14">
        <f>data!CE77</f>
        <v>29514</v>
      </c>
    </row>
    <row r="382" spans="1:9" ht="20.100000000000001" customHeight="1" x14ac:dyDescent="0.25">
      <c r="A382" s="23">
        <v>24</v>
      </c>
      <c r="B382" s="14" t="s">
        <v>924</v>
      </c>
      <c r="C382" s="14" t="str">
        <f>IF(data!CB78&gt;0,data!CB78,"")</f>
        <v/>
      </c>
      <c r="D382" s="209" t="str">
        <f>IF(data!CC78&gt;0,data!CC78,"")</f>
        <v>x</v>
      </c>
      <c r="E382" s="210"/>
      <c r="F382" s="207"/>
      <c r="G382" s="207"/>
      <c r="H382" s="207"/>
      <c r="I382" s="14">
        <f>data!CE78</f>
        <v>5200</v>
      </c>
    </row>
    <row r="383" spans="1:9" ht="20.100000000000001" customHeight="1" x14ac:dyDescent="0.25">
      <c r="A383" s="23">
        <v>25</v>
      </c>
      <c r="B383" s="14" t="s">
        <v>925</v>
      </c>
      <c r="C383" s="14" t="str">
        <f>IF(data!CB79&gt;0,data!CB79,"")</f>
        <v/>
      </c>
      <c r="D383" s="209" t="str">
        <f>IF(data!CC79&gt;0,data!CC79,"")</f>
        <v>x</v>
      </c>
      <c r="E383" s="210"/>
      <c r="F383" s="207"/>
      <c r="G383" s="207"/>
      <c r="H383" s="207"/>
      <c r="I383" s="14">
        <f>data!CE79</f>
        <v>29653</v>
      </c>
    </row>
    <row r="384" spans="1:9" ht="20.100000000000001" customHeight="1" x14ac:dyDescent="0.25">
      <c r="A384" s="23">
        <v>26</v>
      </c>
      <c r="B384" s="14" t="s">
        <v>252</v>
      </c>
      <c r="C384" s="209" t="str">
        <f>IF(data!CB80&gt;0,data!CB80,"")</f>
        <v/>
      </c>
      <c r="D384" s="209" t="str">
        <f>IF(data!CC80&gt;0,data!CC80,"")</f>
        <v>x</v>
      </c>
      <c r="E384" s="213"/>
      <c r="F384" s="207"/>
      <c r="G384" s="207"/>
      <c r="H384" s="207"/>
      <c r="I384" s="84">
        <f>data!CE80</f>
        <v>29.29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2020-09-16T23:50:17Z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