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20" windowWidth="14400" windowHeight="8115" tabRatio="821" activeTab="0"/>
  </bookViews>
  <sheets>
    <sheet name="Yakima" sheetId="1" r:id="rId1"/>
  </sheets>
  <definedNames>
    <definedName name="_xlnm.Print_Titles" localSheetId="0">'Yakima'!$1:$3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<sst xmlns="http://schemas.openxmlformats.org/spreadsheetml/2006/main" count="91" uniqueCount="82">
  <si>
    <t>Service Code</t>
  </si>
  <si>
    <t>Description</t>
  </si>
  <si>
    <t>Total Expenditures</t>
  </si>
  <si>
    <t>Total Revenue</t>
  </si>
  <si>
    <t>Misc/Fund Balance/ Other</t>
  </si>
  <si>
    <t>Corrections Services</t>
  </si>
  <si>
    <t>Emergency Services</t>
  </si>
  <si>
    <t>Juvenile Services</t>
  </si>
  <si>
    <t>Medicaid Outreach</t>
  </si>
  <si>
    <t>CPS/EIP/ARS/MAA/Passport</t>
  </si>
  <si>
    <t>Aging Services</t>
  </si>
  <si>
    <t>Coroner Services</t>
  </si>
  <si>
    <t>Mental/Physical Health</t>
  </si>
  <si>
    <t>Substance Abuse</t>
  </si>
  <si>
    <t>Developmental Disabilities</t>
  </si>
  <si>
    <t>Administrative Services</t>
  </si>
  <si>
    <t xml:space="preserve">Family Resource </t>
  </si>
  <si>
    <t>Child Death Review</t>
  </si>
  <si>
    <t>Maternal/Infant/Child/Adol Hlth</t>
  </si>
  <si>
    <t>Oral Health</t>
  </si>
  <si>
    <t>CSHCN</t>
  </si>
  <si>
    <t>Family Planning-Non-Title X</t>
  </si>
  <si>
    <t>Family Planning-Title X</t>
  </si>
  <si>
    <t>WIC</t>
  </si>
  <si>
    <t>Other Family &amp; Indiv Hlth</t>
  </si>
  <si>
    <t>Immunization</t>
  </si>
  <si>
    <t>STD</t>
  </si>
  <si>
    <t>Tuberculosis</t>
  </si>
  <si>
    <t>HIV/AIDS</t>
  </si>
  <si>
    <t>Other Communicable Disease</t>
  </si>
  <si>
    <t>Cardiovascular Risk Reduction</t>
  </si>
  <si>
    <t>Cancer Prevention &amp; Control</t>
  </si>
  <si>
    <t>Tobacco Prevention &amp; Control</t>
  </si>
  <si>
    <t>Violence &amp; Injury Prevention</t>
  </si>
  <si>
    <t>Other Non-Communic Disease</t>
  </si>
  <si>
    <t>Drinking Water Quality</t>
  </si>
  <si>
    <t>Solid &amp; Haz Waste</t>
  </si>
  <si>
    <t>OSS &amp; Land Development</t>
  </si>
  <si>
    <t>Vector</t>
  </si>
  <si>
    <t>Food</t>
  </si>
  <si>
    <t>Chemical &amp; Physical</t>
  </si>
  <si>
    <t>Living Environments</t>
  </si>
  <si>
    <t>Env Health-Other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</si>
  <si>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</si>
  <si>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</si>
  <si>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</si>
  <si>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</si>
  <si>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</si>
  <si>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</si>
  <si>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</si>
  <si>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</si>
  <si>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</si>
  <si>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Services by Other Agency</t>
  </si>
  <si>
    <t xml:space="preserve">Totals        </t>
  </si>
  <si>
    <t>Percent of Statewide Population</t>
  </si>
  <si>
    <t>Dollars</t>
  </si>
  <si>
    <t>Percentage</t>
  </si>
  <si>
    <t>Bioterrorism</t>
  </si>
  <si>
    <t>State from DOH</t>
  </si>
  <si>
    <t>Local Gov't Contrib</t>
  </si>
  <si>
    <t>Obesity</t>
  </si>
  <si>
    <t>Licenses, Permits &amp; Fees</t>
  </si>
  <si>
    <t>Local Capacity Development Fund</t>
  </si>
  <si>
    <r>
      <t xml:space="preserve">Medicaid Title XIX      </t>
    </r>
    <r>
      <rPr>
        <sz val="8"/>
        <rFont val="Arial"/>
        <family val="2"/>
      </rPr>
      <t>&amp; Other Federal Fee-for-Service</t>
    </r>
  </si>
  <si>
    <t xml:space="preserve">State from Other </t>
  </si>
  <si>
    <t>State Funds</t>
  </si>
  <si>
    <t>Federal through DOH</t>
  </si>
  <si>
    <t>Federal from Other</t>
  </si>
  <si>
    <t>Federal Funds</t>
  </si>
  <si>
    <t>Local Funds</t>
  </si>
  <si>
    <t>State from Other</t>
  </si>
  <si>
    <t>Local Capacity Dev Fund</t>
  </si>
  <si>
    <t>Medicaid Title XIX  &amp; Other Federal Fee-for-Service</t>
  </si>
  <si>
    <t>Basis of Accounting: Accrual</t>
  </si>
  <si>
    <t>MVET Replacement Funds</t>
  </si>
  <si>
    <t>5930 County Public Health Assistance</t>
  </si>
  <si>
    <t>FTE Count</t>
  </si>
  <si>
    <t>5930 County Public Health Asst</t>
  </si>
  <si>
    <t>562.10</t>
  </si>
  <si>
    <t>SUMMARY</t>
  </si>
  <si>
    <t xml:space="preserve">State Funds </t>
  </si>
  <si>
    <t>2012 OFM Population Estimate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</si>
</sst>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_);[Red]\(#,##0.0\)"/>
    <numFmt numFmtId="167" formatCode="#,##0.00;[Red]#,##0.00"/>
    <numFmt numFmtId="168" formatCode="#,##0.0"/>
    <numFmt numFmtId="169" formatCode="0.0%"/>
    <numFmt numFmtId="170" formatCode="0.0_);[Red]\(0.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31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 style="medium"/>
      <bottom style="double"/>
    </border>
    <border>
      <left style="medium"/>
      <right style="double"/>
      <top/>
      <bottom style="thin"/>
    </border>
    <border>
      <left style="double"/>
      <right style="double"/>
      <top/>
      <bottom style="thin"/>
    </border>
    <border>
      <left/>
      <right style="medium"/>
      <top style="medium"/>
      <bottom style="double"/>
    </border>
    <border>
      <left/>
      <right style="medium"/>
      <top/>
      <bottom style="thin"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medium"/>
      <right style="double"/>
      <top style="thin"/>
      <bottom style="thin"/>
    </border>
    <border>
      <left style="medium"/>
      <right style="double"/>
      <top/>
      <bottom style="double"/>
    </border>
    <border>
      <left style="medium"/>
      <right style="double"/>
      <top style="double"/>
      <bottom style="thin"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double"/>
      <right style="double"/>
      <top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medium"/>
      <top style="double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double"/>
    </border>
    <border>
      <left/>
      <right style="thin"/>
      <top/>
      <bottom style="medium"/>
    </border>
    <border>
      <left/>
      <right style="thin"/>
      <top style="thin"/>
      <bottom style="double"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medium"/>
      <right/>
      <top style="medium"/>
      <bottom style="double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quotePrefix="1">
      <alignment horizontal="center" wrapText="1"/>
    </xf>
    <xf numFmtId="2" fontId="0" fillId="0" borderId="16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Continuous"/>
    </xf>
    <xf numFmtId="0" fontId="0" fillId="34" borderId="19" xfId="0" applyFill="1" applyBorder="1" applyAlignment="1">
      <alignment horizontal="right"/>
    </xf>
    <xf numFmtId="3" fontId="0" fillId="34" borderId="20" xfId="0" applyNumberFormat="1" applyFill="1" applyBorder="1" applyAlignment="1">
      <alignment horizontal="center"/>
    </xf>
    <xf numFmtId="3" fontId="0" fillId="0" borderId="21" xfId="0" applyNumberFormat="1" applyBorder="1" applyAlignment="1">
      <alignment horizontal="centerContinuous"/>
    </xf>
    <xf numFmtId="3" fontId="0" fillId="34" borderId="22" xfId="0" applyNumberFormat="1" applyFill="1" applyBorder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58" applyNumberFormat="1" applyFont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3" borderId="11" xfId="0" applyFill="1" applyBorder="1" applyAlignment="1">
      <alignment/>
    </xf>
    <xf numFmtId="10" fontId="0" fillId="0" borderId="23" xfId="0" applyNumberFormat="1" applyFont="1" applyBorder="1" applyAlignment="1">
      <alignment horizontal="left" indent="2"/>
    </xf>
    <xf numFmtId="10" fontId="0" fillId="0" borderId="24" xfId="0" applyNumberFormat="1" applyFont="1" applyBorder="1" applyAlignment="1">
      <alignment horizontal="left" wrapText="1" indent="2"/>
    </xf>
    <xf numFmtId="0" fontId="0" fillId="35" borderId="25" xfId="0" applyFont="1" applyFill="1" applyBorder="1" applyAlignment="1">
      <alignment horizontal="left"/>
    </xf>
    <xf numFmtId="10" fontId="0" fillId="0" borderId="19" xfId="0" applyNumberFormat="1" applyFont="1" applyBorder="1" applyAlignment="1">
      <alignment horizontal="left"/>
    </xf>
    <xf numFmtId="10" fontId="0" fillId="0" borderId="26" xfId="0" applyNumberFormat="1" applyFont="1" applyBorder="1" applyAlignment="1">
      <alignment horizontal="left" wrapText="1" indent="2"/>
    </xf>
    <xf numFmtId="10" fontId="0" fillId="0" borderId="26" xfId="0" applyNumberFormat="1" applyFont="1" applyBorder="1" applyAlignment="1">
      <alignment horizontal="left" indent="2"/>
    </xf>
    <xf numFmtId="10" fontId="0" fillId="0" borderId="27" xfId="0" applyNumberFormat="1" applyFont="1" applyBorder="1" applyAlignment="1">
      <alignment horizontal="left"/>
    </xf>
    <xf numFmtId="0" fontId="0" fillId="36" borderId="0" xfId="0" applyFill="1" applyAlignment="1">
      <alignment/>
    </xf>
    <xf numFmtId="37" fontId="0" fillId="36" borderId="0" xfId="0" applyNumberFormat="1" applyFill="1" applyBorder="1" applyAlignment="1">
      <alignment/>
    </xf>
    <xf numFmtId="41" fontId="0" fillId="0" borderId="28" xfId="0" applyNumberFormat="1" applyBorder="1" applyAlignment="1">
      <alignment/>
    </xf>
    <xf numFmtId="41" fontId="0" fillId="0" borderId="29" xfId="0" applyNumberFormat="1" applyFont="1" applyBorder="1" applyAlignment="1">
      <alignment/>
    </xf>
    <xf numFmtId="41" fontId="0" fillId="0" borderId="29" xfId="0" applyNumberFormat="1" applyBorder="1" applyAlignment="1">
      <alignment/>
    </xf>
    <xf numFmtId="41" fontId="0" fillId="0" borderId="30" xfId="0" applyNumberFormat="1" applyBorder="1" applyAlignment="1">
      <alignment/>
    </xf>
    <xf numFmtId="2" fontId="0" fillId="37" borderId="31" xfId="0" applyNumberFormat="1" applyFill="1" applyBorder="1" applyAlignment="1">
      <alignment/>
    </xf>
    <xf numFmtId="2" fontId="0" fillId="37" borderId="32" xfId="0" applyNumberFormat="1" applyFill="1" applyBorder="1" applyAlignment="1">
      <alignment/>
    </xf>
    <xf numFmtId="2" fontId="0" fillId="37" borderId="15" xfId="0" applyNumberFormat="1" applyFill="1" applyBorder="1" applyAlignment="1">
      <alignment/>
    </xf>
    <xf numFmtId="49" fontId="0" fillId="0" borderId="33" xfId="0" applyNumberFormat="1" applyBorder="1" applyAlignment="1">
      <alignment horizontal="left"/>
    </xf>
    <xf numFmtId="38" fontId="0" fillId="0" borderId="0" xfId="0" applyNumberFormat="1" applyAlignment="1">
      <alignment horizontal="right"/>
    </xf>
    <xf numFmtId="38" fontId="0" fillId="0" borderId="31" xfId="0" applyNumberFormat="1" applyFill="1" applyBorder="1" applyAlignment="1">
      <alignment horizontal="right"/>
    </xf>
    <xf numFmtId="38" fontId="0" fillId="0" borderId="31" xfId="0" applyNumberFormat="1" applyBorder="1" applyAlignment="1">
      <alignment horizontal="right"/>
    </xf>
    <xf numFmtId="38" fontId="0" fillId="0" borderId="16" xfId="0" applyNumberFormat="1" applyFill="1" applyBorder="1" applyAlignment="1">
      <alignment horizontal="right"/>
    </xf>
    <xf numFmtId="38" fontId="0" fillId="0" borderId="32" xfId="0" applyNumberFormat="1" applyBorder="1" applyAlignment="1">
      <alignment horizontal="right"/>
    </xf>
    <xf numFmtId="38" fontId="0" fillId="0" borderId="32" xfId="0" applyNumberFormat="1" applyFill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5" xfId="0" applyNumberFormat="1" applyFill="1" applyBorder="1" applyAlignment="1">
      <alignment horizontal="right"/>
    </xf>
    <xf numFmtId="38" fontId="0" fillId="0" borderId="15" xfId="0" applyNumberFormat="1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69" fontId="0" fillId="35" borderId="35" xfId="0" applyNumberFormat="1" applyFill="1" applyBorder="1" applyAlignment="1">
      <alignment horizontal="center"/>
    </xf>
    <xf numFmtId="169" fontId="0" fillId="0" borderId="36" xfId="0" applyNumberFormat="1" applyBorder="1" applyAlignment="1">
      <alignment/>
    </xf>
    <xf numFmtId="169" fontId="0" fillId="0" borderId="37" xfId="0" applyNumberFormat="1" applyBorder="1" applyAlignment="1">
      <alignment/>
    </xf>
    <xf numFmtId="169" fontId="0" fillId="0" borderId="22" xfId="0" applyNumberFormat="1" applyBorder="1" applyAlignment="1">
      <alignment horizontal="center"/>
    </xf>
    <xf numFmtId="169" fontId="0" fillId="0" borderId="38" xfId="0" applyNumberFormat="1" applyBorder="1" applyAlignment="1">
      <alignment horizontal="center"/>
    </xf>
    <xf numFmtId="169" fontId="0" fillId="0" borderId="39" xfId="0" applyNumberFormat="1" applyBorder="1" applyAlignment="1">
      <alignment/>
    </xf>
    <xf numFmtId="169" fontId="0" fillId="0" borderId="0" xfId="0" applyNumberFormat="1" applyAlignment="1">
      <alignment horizontal="right"/>
    </xf>
    <xf numFmtId="0" fontId="4" fillId="0" borderId="0" xfId="0" applyFont="1" applyBorder="1" applyAlignment="1">
      <alignment/>
    </xf>
    <xf numFmtId="0" fontId="0" fillId="0" borderId="40" xfId="0" applyBorder="1" applyAlignment="1">
      <alignment/>
    </xf>
    <xf numFmtId="0" fontId="2" fillId="0" borderId="41" xfId="0" applyFont="1" applyBorder="1" applyAlignment="1">
      <alignment horizontal="right"/>
    </xf>
    <xf numFmtId="2" fontId="0" fillId="37" borderId="12" xfId="0" applyNumberFormat="1" applyFill="1" applyBorder="1" applyAlignment="1">
      <alignment/>
    </xf>
    <xf numFmtId="2" fontId="0" fillId="37" borderId="42" xfId="0" applyNumberFormat="1" applyFill="1" applyBorder="1" applyAlignment="1">
      <alignment/>
    </xf>
    <xf numFmtId="167" fontId="2" fillId="37" borderId="43" xfId="0" applyNumberFormat="1" applyFont="1" applyFill="1" applyBorder="1" applyAlignment="1">
      <alignment/>
    </xf>
    <xf numFmtId="0" fontId="0" fillId="0" borderId="44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4" fillId="0" borderId="34" xfId="0" applyFont="1" applyBorder="1" applyAlignment="1">
      <alignment horizontal="center" wrapText="1"/>
    </xf>
    <xf numFmtId="0" fontId="0" fillId="0" borderId="46" xfId="0" applyFont="1" applyBorder="1" applyAlignment="1">
      <alignment horizontal="centerContinuous"/>
    </xf>
    <xf numFmtId="2" fontId="0" fillId="0" borderId="0" xfId="0" applyNumberFormat="1" applyBorder="1" applyAlignment="1">
      <alignment/>
    </xf>
    <xf numFmtId="170" fontId="0" fillId="0" borderId="0" xfId="0" applyNumberFormat="1" applyAlignment="1">
      <alignment horizontal="right"/>
    </xf>
    <xf numFmtId="0" fontId="0" fillId="0" borderId="44" xfId="0" applyBorder="1" applyAlignment="1">
      <alignment horizontal="center" wrapText="1"/>
    </xf>
    <xf numFmtId="38" fontId="0" fillId="0" borderId="47" xfId="0" applyNumberFormat="1" applyBorder="1" applyAlignment="1">
      <alignment horizontal="right"/>
    </xf>
    <xf numFmtId="38" fontId="0" fillId="0" borderId="48" xfId="0" applyNumberFormat="1" applyBorder="1" applyAlignment="1">
      <alignment horizontal="right"/>
    </xf>
    <xf numFmtId="38" fontId="0" fillId="0" borderId="49" xfId="0" applyNumberFormat="1" applyBorder="1" applyAlignment="1">
      <alignment horizontal="right"/>
    </xf>
    <xf numFmtId="38" fontId="0" fillId="0" borderId="44" xfId="0" applyNumberFormat="1" applyBorder="1" applyAlignment="1">
      <alignment horizontal="right"/>
    </xf>
    <xf numFmtId="0" fontId="0" fillId="33" borderId="14" xfId="0" applyFill="1" applyBorder="1" applyAlignment="1">
      <alignment horizontal="center" wrapText="1"/>
    </xf>
    <xf numFmtId="38" fontId="0" fillId="33" borderId="0" xfId="0" applyNumberFormat="1" applyFill="1" applyBorder="1" applyAlignment="1">
      <alignment horizontal="right"/>
    </xf>
    <xf numFmtId="38" fontId="0" fillId="0" borderId="33" xfId="0" applyNumberFormat="1" applyBorder="1" applyAlignment="1">
      <alignment horizontal="right"/>
    </xf>
    <xf numFmtId="38" fontId="0" fillId="0" borderId="50" xfId="0" applyNumberFormat="1" applyBorder="1" applyAlignment="1">
      <alignment horizontal="right"/>
    </xf>
    <xf numFmtId="38" fontId="0" fillId="33" borderId="51" xfId="0" applyNumberFormat="1" applyFill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34" xfId="0" applyNumberFormat="1" applyBorder="1" applyAlignment="1">
      <alignment horizontal="right"/>
    </xf>
    <xf numFmtId="38" fontId="0" fillId="0" borderId="47" xfId="0" applyNumberFormat="1" applyFont="1" applyBorder="1" applyAlignment="1">
      <alignment horizontal="right"/>
    </xf>
    <xf numFmtId="38" fontId="2" fillId="0" borderId="52" xfId="0" applyNumberFormat="1" applyFont="1" applyBorder="1" applyAlignment="1">
      <alignment horizontal="right"/>
    </xf>
    <xf numFmtId="38" fontId="2" fillId="33" borderId="41" xfId="0" applyNumberFormat="1" applyFont="1" applyFill="1" applyBorder="1" applyAlignment="1">
      <alignment horizontal="right"/>
    </xf>
    <xf numFmtId="38" fontId="2" fillId="0" borderId="53" xfId="0" applyNumberFormat="1" applyFont="1" applyBorder="1" applyAlignment="1">
      <alignment horizontal="right"/>
    </xf>
    <xf numFmtId="38" fontId="2" fillId="0" borderId="17" xfId="0" applyNumberFormat="1" applyFont="1" applyBorder="1" applyAlignment="1">
      <alignment horizontal="right"/>
    </xf>
    <xf numFmtId="38" fontId="2" fillId="0" borderId="54" xfId="0" applyNumberFormat="1" applyFont="1" applyBorder="1" applyAlignment="1">
      <alignment horizontal="right"/>
    </xf>
    <xf numFmtId="38" fontId="0" fillId="33" borderId="14" xfId="0" applyNumberFormat="1" applyFill="1" applyBorder="1" applyAlignment="1">
      <alignment horizontal="right"/>
    </xf>
    <xf numFmtId="38" fontId="0" fillId="35" borderId="55" xfId="0" applyNumberFormat="1" applyFill="1" applyBorder="1" applyAlignment="1">
      <alignment horizontal="center"/>
    </xf>
    <xf numFmtId="38" fontId="0" fillId="35" borderId="20" xfId="0" applyNumberFormat="1" applyFill="1" applyBorder="1" applyAlignment="1">
      <alignment horizontal="center"/>
    </xf>
    <xf numFmtId="38" fontId="0" fillId="35" borderId="56" xfId="0" applyNumberFormat="1" applyFill="1" applyBorder="1" applyAlignment="1">
      <alignment horizontal="center"/>
    </xf>
    <xf numFmtId="38" fontId="0" fillId="33" borderId="57" xfId="0" applyNumberFormat="1" applyFill="1" applyBorder="1" applyAlignment="1">
      <alignment horizontal="right"/>
    </xf>
    <xf numFmtId="0" fontId="0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65"/>
          <c:y val="0.12525"/>
          <c:w val="0.42425"/>
          <c:h val="0.81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206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(Yakima!$B$70,Yakima!$B$76,Yakima!$B$81:$B$83)</c:f>
              <c:strCache/>
            </c:strRef>
          </c:cat>
          <c:val>
            <c:numRef>
              <c:f>(Yakima!$C$70,Yakima!$C$76,Yakima!$C$81:$C$83)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57</xdr:row>
      <xdr:rowOff>133350</xdr:rowOff>
    </xdr:from>
    <xdr:to>
      <xdr:col>17</xdr:col>
      <xdr:colOff>495300</xdr:colOff>
      <xdr:row>84</xdr:row>
      <xdr:rowOff>152400</xdr:rowOff>
    </xdr:to>
    <xdr:graphicFrame>
      <xdr:nvGraphicFramePr>
        <xdr:cNvPr id="1" name="Chart 2"/>
        <xdr:cNvGraphicFramePr/>
      </xdr:nvGraphicFramePr>
      <xdr:xfrm>
        <a:off x="4591050" y="11601450"/>
        <a:ext cx="85344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38"/>
  <sheetViews>
    <sheetView showZeros="0" tabSelected="1" view="pageLayout" workbookViewId="0" topLeftCell="A1">
      <selection activeCell="C14" sqref="C14"/>
    </sheetView>
  </sheetViews>
  <sheetFormatPr defaultColWidth="9.140625" defaultRowHeight="12.75"/>
  <cols>
    <col min="1" max="1" width="9.28125" style="0" bestFit="1" customWidth="1"/>
    <col min="2" max="2" width="29.421875" style="0" customWidth="1"/>
    <col min="3" max="3" width="11.7109375" style="0" customWidth="1"/>
    <col min="4" max="4" width="11.57421875" style="1" customWidth="1"/>
    <col min="5" max="5" width="13.8515625" style="14" customWidth="1"/>
    <col min="6" max="6" width="10.7109375" style="0" customWidth="1" collapsed="1"/>
    <col min="7" max="7" width="12.8515625" style="0" customWidth="1"/>
    <col min="8" max="8" width="11.8515625" style="0" customWidth="1"/>
    <col min="9" max="9" width="0.13671875" style="0" hidden="1" customWidth="1"/>
    <col min="10" max="10" width="12.140625" style="0" customWidth="1"/>
    <col min="11" max="11" width="10.28125" style="0" bestFit="1" customWidth="1"/>
    <col min="12" max="12" width="11.8515625" style="0" customWidth="1"/>
    <col min="13" max="13" width="10.7109375" style="0" customWidth="1"/>
    <col min="14" max="14" width="9.7109375" style="0" customWidth="1"/>
    <col min="15" max="15" width="7.8515625" style="0" hidden="1" customWidth="1"/>
    <col min="16" max="16" width="11.28125" style="0" bestFit="1" customWidth="1"/>
    <col min="17" max="17" width="12.140625" style="0" customWidth="1"/>
    <col min="18" max="18" width="9.8515625" style="0" customWidth="1"/>
    <col min="19" max="19" width="0.85546875" style="0" customWidth="1"/>
    <col min="20" max="20" width="0.13671875" style="0" customWidth="1"/>
    <col min="21" max="21" width="0.2890625" style="0" customWidth="1"/>
  </cols>
  <sheetData>
    <row r="1" spans="1:5" ht="15" customHeight="1">
      <c r="A1" s="24" t="s">
        <v>73</v>
      </c>
      <c r="E1" s="1"/>
    </row>
    <row r="2" spans="1:18" ht="15" customHeight="1">
      <c r="A2" s="2"/>
      <c r="B2" s="3"/>
      <c r="C2" s="4"/>
      <c r="D2" s="5"/>
      <c r="E2" s="32"/>
      <c r="F2" s="105" t="s">
        <v>65</v>
      </c>
      <c r="G2" s="106"/>
      <c r="H2" s="106"/>
      <c r="I2" s="106"/>
      <c r="J2" s="106"/>
      <c r="K2" s="106"/>
      <c r="L2" s="105" t="s">
        <v>68</v>
      </c>
      <c r="M2" s="106"/>
      <c r="N2" s="106"/>
      <c r="O2" s="77"/>
      <c r="P2" s="105" t="s">
        <v>69</v>
      </c>
      <c r="Q2" s="106"/>
      <c r="R2" s="107"/>
    </row>
    <row r="3" spans="1:18" ht="66.75" customHeight="1">
      <c r="A3" s="6" t="s">
        <v>0</v>
      </c>
      <c r="B3" s="7" t="s">
        <v>1</v>
      </c>
      <c r="C3" s="8"/>
      <c r="D3" s="9" t="s">
        <v>2</v>
      </c>
      <c r="E3" s="87" t="s">
        <v>3</v>
      </c>
      <c r="F3" s="82" t="s">
        <v>58</v>
      </c>
      <c r="G3" s="62" t="s">
        <v>74</v>
      </c>
      <c r="H3" s="62" t="s">
        <v>75</v>
      </c>
      <c r="I3" s="28"/>
      <c r="J3" s="62" t="s">
        <v>62</v>
      </c>
      <c r="K3" s="61" t="s">
        <v>64</v>
      </c>
      <c r="L3" s="76" t="s">
        <v>66</v>
      </c>
      <c r="M3" s="62" t="s">
        <v>67</v>
      </c>
      <c r="N3" s="78" t="s">
        <v>63</v>
      </c>
      <c r="O3" s="25"/>
      <c r="P3" s="60" t="s">
        <v>59</v>
      </c>
      <c r="Q3" s="62" t="s">
        <v>61</v>
      </c>
      <c r="R3" s="59" t="s">
        <v>4</v>
      </c>
    </row>
    <row r="4" spans="1:18" ht="15" customHeight="1">
      <c r="A4" s="10">
        <v>523</v>
      </c>
      <c r="B4" s="30" t="s">
        <v>5</v>
      </c>
      <c r="C4" s="73"/>
      <c r="D4" s="51"/>
      <c r="E4" s="88">
        <f>SUM(F4:R4)</f>
        <v>0</v>
      </c>
      <c r="F4" s="83"/>
      <c r="G4" s="56"/>
      <c r="H4" s="56"/>
      <c r="I4" s="56"/>
      <c r="J4" s="56"/>
      <c r="K4" s="85"/>
      <c r="L4" s="83"/>
      <c r="M4" s="56"/>
      <c r="N4" s="85"/>
      <c r="O4" s="52"/>
      <c r="P4" s="56"/>
      <c r="Q4" s="56"/>
      <c r="R4" s="56"/>
    </row>
    <row r="5" spans="1:18" ht="15" customHeight="1">
      <c r="A5" s="10">
        <v>526</v>
      </c>
      <c r="B5" s="30" t="s">
        <v>6</v>
      </c>
      <c r="C5" s="46"/>
      <c r="D5" s="51"/>
      <c r="E5" s="88">
        <f aca="true" t="shared" si="0" ref="E5:E13">SUM(F5:R5)</f>
        <v>0</v>
      </c>
      <c r="F5" s="83"/>
      <c r="G5" s="56"/>
      <c r="H5" s="56"/>
      <c r="I5" s="56"/>
      <c r="J5" s="56"/>
      <c r="K5" s="85"/>
      <c r="L5" s="83"/>
      <c r="M5" s="56"/>
      <c r="N5" s="85"/>
      <c r="O5" s="52"/>
      <c r="P5" s="56"/>
      <c r="Q5" s="56"/>
      <c r="R5" s="56"/>
    </row>
    <row r="6" spans="1:18" ht="15" customHeight="1">
      <c r="A6" s="10">
        <v>527.7</v>
      </c>
      <c r="B6" s="30" t="s">
        <v>7</v>
      </c>
      <c r="C6" s="46"/>
      <c r="D6" s="51"/>
      <c r="E6" s="88">
        <f t="shared" si="0"/>
        <v>0</v>
      </c>
      <c r="F6" s="83"/>
      <c r="G6" s="56"/>
      <c r="H6" s="56"/>
      <c r="I6" s="56"/>
      <c r="J6" s="56"/>
      <c r="K6" s="85"/>
      <c r="L6" s="83"/>
      <c r="M6" s="56"/>
      <c r="N6" s="85"/>
      <c r="O6" s="52"/>
      <c r="P6" s="56"/>
      <c r="Q6" s="56"/>
      <c r="R6" s="56"/>
    </row>
    <row r="7" spans="1:18" ht="15" customHeight="1">
      <c r="A7" s="10">
        <v>551.2</v>
      </c>
      <c r="B7" s="30" t="s">
        <v>8</v>
      </c>
      <c r="C7" s="46"/>
      <c r="D7" s="51"/>
      <c r="E7" s="88">
        <f t="shared" si="0"/>
        <v>0</v>
      </c>
      <c r="F7" s="83"/>
      <c r="G7" s="56"/>
      <c r="H7" s="56"/>
      <c r="I7" s="56"/>
      <c r="J7" s="56"/>
      <c r="K7" s="85"/>
      <c r="L7" s="83"/>
      <c r="M7" s="56"/>
      <c r="N7" s="85"/>
      <c r="O7" s="52"/>
      <c r="P7" s="56"/>
      <c r="Q7" s="56"/>
      <c r="R7" s="56"/>
    </row>
    <row r="8" spans="1:18" ht="15" customHeight="1">
      <c r="A8" s="10">
        <v>554</v>
      </c>
      <c r="B8" s="70" t="s">
        <v>9</v>
      </c>
      <c r="C8" s="46"/>
      <c r="D8" s="53"/>
      <c r="E8" s="88">
        <f t="shared" si="0"/>
        <v>0</v>
      </c>
      <c r="F8" s="83"/>
      <c r="G8" s="56"/>
      <c r="H8" s="56"/>
      <c r="I8" s="56"/>
      <c r="J8" s="56"/>
      <c r="K8" s="85"/>
      <c r="L8" s="83"/>
      <c r="M8" s="56"/>
      <c r="N8" s="85"/>
      <c r="O8" s="52"/>
      <c r="P8" s="56"/>
      <c r="Q8" s="56"/>
      <c r="R8" s="56"/>
    </row>
    <row r="9" spans="1:18" ht="15" customHeight="1">
      <c r="A9" s="10">
        <v>555</v>
      </c>
      <c r="B9" s="30" t="s">
        <v>10</v>
      </c>
      <c r="C9" s="46"/>
      <c r="D9" s="51"/>
      <c r="E9" s="88">
        <f t="shared" si="0"/>
        <v>0</v>
      </c>
      <c r="F9" s="83"/>
      <c r="G9" s="56"/>
      <c r="H9" s="56"/>
      <c r="I9" s="56"/>
      <c r="J9" s="56"/>
      <c r="K9" s="85"/>
      <c r="L9" s="83"/>
      <c r="M9" s="56"/>
      <c r="N9" s="85"/>
      <c r="O9" s="52"/>
      <c r="P9" s="56"/>
      <c r="Q9" s="56"/>
      <c r="R9" s="56"/>
    </row>
    <row r="10" spans="1:18" ht="15" customHeight="1">
      <c r="A10" s="10">
        <v>563</v>
      </c>
      <c r="B10" s="30" t="s">
        <v>11</v>
      </c>
      <c r="C10" s="46"/>
      <c r="D10" s="51"/>
      <c r="E10" s="88">
        <f t="shared" si="0"/>
        <v>0</v>
      </c>
      <c r="F10" s="83"/>
      <c r="G10" s="56"/>
      <c r="H10" s="56"/>
      <c r="I10" s="56"/>
      <c r="J10" s="56"/>
      <c r="K10" s="85"/>
      <c r="L10" s="83"/>
      <c r="M10" s="56"/>
      <c r="N10" s="85"/>
      <c r="O10" s="52"/>
      <c r="P10" s="56"/>
      <c r="Q10" s="56"/>
      <c r="R10" s="56"/>
    </row>
    <row r="11" spans="1:18" ht="15" customHeight="1">
      <c r="A11" s="10">
        <v>564</v>
      </c>
      <c r="B11" s="30" t="s">
        <v>12</v>
      </c>
      <c r="C11" s="46"/>
      <c r="D11" s="51"/>
      <c r="E11" s="88">
        <f t="shared" si="0"/>
        <v>0</v>
      </c>
      <c r="F11" s="83"/>
      <c r="G11" s="56"/>
      <c r="H11" s="56"/>
      <c r="I11" s="56"/>
      <c r="J11" s="56"/>
      <c r="K11" s="85"/>
      <c r="L11" s="83"/>
      <c r="M11" s="56"/>
      <c r="N11" s="85"/>
      <c r="O11" s="52"/>
      <c r="P11" s="56"/>
      <c r="Q11" s="56"/>
      <c r="R11" s="56"/>
    </row>
    <row r="12" spans="1:18" ht="15" customHeight="1">
      <c r="A12" s="10">
        <v>566</v>
      </c>
      <c r="B12" s="30" t="s">
        <v>13</v>
      </c>
      <c r="C12" s="46"/>
      <c r="D12" s="51"/>
      <c r="E12" s="88">
        <f t="shared" si="0"/>
        <v>0</v>
      </c>
      <c r="F12" s="83"/>
      <c r="G12" s="56"/>
      <c r="H12" s="56"/>
      <c r="I12" s="56"/>
      <c r="J12" s="56"/>
      <c r="K12" s="85"/>
      <c r="L12" s="83"/>
      <c r="M12" s="56"/>
      <c r="N12" s="85"/>
      <c r="O12" s="52"/>
      <c r="P12" s="56"/>
      <c r="Q12" s="56"/>
      <c r="R12" s="56"/>
    </row>
    <row r="13" spans="1:18" ht="15" customHeight="1" thickBot="1">
      <c r="A13" s="10">
        <v>568</v>
      </c>
      <c r="B13" s="30" t="s">
        <v>14</v>
      </c>
      <c r="C13" s="74"/>
      <c r="D13" s="51"/>
      <c r="E13" s="104">
        <f t="shared" si="0"/>
        <v>0</v>
      </c>
      <c r="F13" s="83"/>
      <c r="G13" s="56"/>
      <c r="H13" s="56"/>
      <c r="I13" s="56"/>
      <c r="J13" s="56"/>
      <c r="K13" s="85"/>
      <c r="L13" s="83"/>
      <c r="M13" s="56"/>
      <c r="N13" s="85"/>
      <c r="O13" s="52"/>
      <c r="P13" s="56"/>
      <c r="Q13" s="56"/>
      <c r="R13" s="56"/>
    </row>
    <row r="14" spans="1:18" ht="15" customHeight="1">
      <c r="A14" s="49" t="s">
        <v>78</v>
      </c>
      <c r="B14" s="71" t="s">
        <v>15</v>
      </c>
      <c r="C14" s="47"/>
      <c r="D14" s="55">
        <v>146386</v>
      </c>
      <c r="E14" s="88">
        <f aca="true" t="shared" si="1" ref="E14:E54">SUM(F14:R14)</f>
        <v>146386</v>
      </c>
      <c r="F14" s="84"/>
      <c r="G14" s="89">
        <v>60419</v>
      </c>
      <c r="H14" s="89"/>
      <c r="I14" s="89"/>
      <c r="J14" s="89">
        <v>12386</v>
      </c>
      <c r="K14" s="90"/>
      <c r="L14" s="84"/>
      <c r="M14" s="89">
        <v>8653</v>
      </c>
      <c r="N14" s="90"/>
      <c r="O14" s="54"/>
      <c r="P14" s="89"/>
      <c r="Q14" s="89"/>
      <c r="R14" s="89">
        <f>30930+235+33763</f>
        <v>64928</v>
      </c>
    </row>
    <row r="15" spans="1:18" ht="15" customHeight="1">
      <c r="A15" s="10">
        <v>562.2</v>
      </c>
      <c r="B15" s="30" t="s">
        <v>16</v>
      </c>
      <c r="C15" s="46"/>
      <c r="D15" s="51"/>
      <c r="E15" s="88">
        <f t="shared" si="1"/>
        <v>0</v>
      </c>
      <c r="F15" s="83"/>
      <c r="G15" s="56"/>
      <c r="H15" s="56"/>
      <c r="I15" s="56"/>
      <c r="J15" s="56"/>
      <c r="K15" s="85"/>
      <c r="L15" s="83"/>
      <c r="M15" s="56"/>
      <c r="N15" s="85"/>
      <c r="O15" s="52"/>
      <c r="P15" s="56"/>
      <c r="Q15" s="56"/>
      <c r="R15" s="56"/>
    </row>
    <row r="16" spans="1:18" ht="15" customHeight="1">
      <c r="A16" s="10">
        <v>562.21</v>
      </c>
      <c r="B16" s="30" t="s">
        <v>17</v>
      </c>
      <c r="C16" s="46"/>
      <c r="D16" s="51"/>
      <c r="E16" s="88">
        <f t="shared" si="1"/>
        <v>0</v>
      </c>
      <c r="F16" s="83"/>
      <c r="G16" s="56"/>
      <c r="H16" s="56"/>
      <c r="I16" s="56"/>
      <c r="J16" s="56"/>
      <c r="K16" s="85"/>
      <c r="L16" s="83"/>
      <c r="M16" s="56"/>
      <c r="N16" s="85"/>
      <c r="O16" s="52"/>
      <c r="P16" s="56"/>
      <c r="Q16" s="56"/>
      <c r="R16" s="56"/>
    </row>
    <row r="17" spans="1:18" ht="15" customHeight="1">
      <c r="A17" s="10">
        <v>562.22</v>
      </c>
      <c r="B17" s="30" t="s">
        <v>18</v>
      </c>
      <c r="C17" s="46"/>
      <c r="D17" s="51">
        <v>105653</v>
      </c>
      <c r="E17" s="88">
        <f t="shared" si="1"/>
        <v>107675</v>
      </c>
      <c r="F17" s="83"/>
      <c r="G17" s="56">
        <v>4974</v>
      </c>
      <c r="H17" s="56"/>
      <c r="I17" s="56"/>
      <c r="J17" s="56"/>
      <c r="K17" s="85"/>
      <c r="L17" s="83">
        <f>18549+58799</f>
        <v>77348</v>
      </c>
      <c r="M17" s="56"/>
      <c r="N17" s="85"/>
      <c r="O17" s="52"/>
      <c r="P17" s="56"/>
      <c r="Q17" s="56">
        <f>21353+3750</f>
        <v>25103</v>
      </c>
      <c r="R17" s="56">
        <v>250</v>
      </c>
    </row>
    <row r="18" spans="1:18" ht="15" customHeight="1">
      <c r="A18" s="10">
        <v>562.24</v>
      </c>
      <c r="B18" s="30" t="s">
        <v>19</v>
      </c>
      <c r="C18" s="46"/>
      <c r="D18" s="51"/>
      <c r="E18" s="88">
        <f t="shared" si="1"/>
        <v>0</v>
      </c>
      <c r="F18" s="83"/>
      <c r="G18" s="56"/>
      <c r="H18" s="56"/>
      <c r="I18" s="56"/>
      <c r="J18" s="56"/>
      <c r="K18" s="85"/>
      <c r="L18" s="83"/>
      <c r="M18" s="56"/>
      <c r="N18" s="85"/>
      <c r="O18" s="52"/>
      <c r="P18" s="56"/>
      <c r="Q18" s="56"/>
      <c r="R18" s="56"/>
    </row>
    <row r="19" spans="1:18" ht="15" customHeight="1">
      <c r="A19" s="10">
        <v>562.25</v>
      </c>
      <c r="B19" s="30" t="s">
        <v>20</v>
      </c>
      <c r="C19" s="46"/>
      <c r="D19" s="51">
        <f>163569+55000</f>
        <v>218569</v>
      </c>
      <c r="E19" s="88">
        <f t="shared" si="1"/>
        <v>218569</v>
      </c>
      <c r="F19" s="83"/>
      <c r="G19" s="56"/>
      <c r="H19" s="56"/>
      <c r="I19" s="56"/>
      <c r="J19" s="56"/>
      <c r="K19" s="85"/>
      <c r="L19" s="83"/>
      <c r="M19" s="56">
        <v>147737</v>
      </c>
      <c r="N19" s="85"/>
      <c r="O19" s="52"/>
      <c r="P19" s="56"/>
      <c r="Q19" s="56"/>
      <c r="R19" s="56">
        <f>15832+55000</f>
        <v>70832</v>
      </c>
    </row>
    <row r="20" spans="1:18" ht="15" customHeight="1">
      <c r="A20" s="10">
        <v>562.26</v>
      </c>
      <c r="B20" s="30" t="s">
        <v>21</v>
      </c>
      <c r="C20" s="46"/>
      <c r="D20" s="51"/>
      <c r="E20" s="88">
        <f t="shared" si="1"/>
        <v>0</v>
      </c>
      <c r="F20" s="83"/>
      <c r="G20" s="56"/>
      <c r="H20" s="56"/>
      <c r="I20" s="56"/>
      <c r="J20" s="56"/>
      <c r="K20" s="85"/>
      <c r="L20" s="83"/>
      <c r="M20" s="56"/>
      <c r="N20" s="85"/>
      <c r="O20" s="52"/>
      <c r="P20" s="56"/>
      <c r="Q20" s="56"/>
      <c r="R20" s="56"/>
    </row>
    <row r="21" spans="1:18" ht="15" customHeight="1">
      <c r="A21" s="10">
        <v>562.27</v>
      </c>
      <c r="B21" s="30" t="s">
        <v>22</v>
      </c>
      <c r="C21" s="46"/>
      <c r="D21" s="51"/>
      <c r="E21" s="88">
        <f t="shared" si="1"/>
        <v>0</v>
      </c>
      <c r="F21" s="83"/>
      <c r="G21" s="56"/>
      <c r="H21" s="56"/>
      <c r="I21" s="56"/>
      <c r="J21" s="56"/>
      <c r="K21" s="85"/>
      <c r="L21" s="83"/>
      <c r="M21" s="56"/>
      <c r="N21" s="85"/>
      <c r="O21" s="52"/>
      <c r="P21" s="56"/>
      <c r="Q21" s="56"/>
      <c r="R21" s="56"/>
    </row>
    <row r="22" spans="1:18" ht="15" customHeight="1">
      <c r="A22" s="10">
        <v>562.28</v>
      </c>
      <c r="B22" s="30" t="s">
        <v>23</v>
      </c>
      <c r="C22" s="46"/>
      <c r="D22" s="51"/>
      <c r="E22" s="88">
        <f t="shared" si="1"/>
        <v>0</v>
      </c>
      <c r="F22" s="83"/>
      <c r="G22" s="56"/>
      <c r="H22" s="56"/>
      <c r="I22" s="56"/>
      <c r="J22" s="56"/>
      <c r="K22" s="85"/>
      <c r="L22" s="83"/>
      <c r="M22" s="56"/>
      <c r="N22" s="85"/>
      <c r="O22" s="52"/>
      <c r="P22" s="56"/>
      <c r="Q22" s="56"/>
      <c r="R22" s="56"/>
    </row>
    <row r="23" spans="1:18" ht="15" customHeight="1">
      <c r="A23" s="10">
        <v>562.29</v>
      </c>
      <c r="B23" s="30" t="s">
        <v>24</v>
      </c>
      <c r="C23" s="46"/>
      <c r="D23" s="51"/>
      <c r="E23" s="88">
        <f t="shared" si="1"/>
        <v>0</v>
      </c>
      <c r="F23" s="83"/>
      <c r="G23" s="56"/>
      <c r="H23" s="56"/>
      <c r="I23" s="56"/>
      <c r="J23" s="56"/>
      <c r="K23" s="85"/>
      <c r="L23" s="83"/>
      <c r="M23" s="56"/>
      <c r="N23" s="85"/>
      <c r="O23" s="52"/>
      <c r="P23" s="56"/>
      <c r="Q23" s="56"/>
      <c r="R23" s="56"/>
    </row>
    <row r="24" spans="1:18" ht="15" customHeight="1">
      <c r="A24" s="10">
        <v>562.32</v>
      </c>
      <c r="B24" s="30" t="s">
        <v>25</v>
      </c>
      <c r="C24" s="46"/>
      <c r="D24" s="51">
        <v>87933</v>
      </c>
      <c r="E24" s="88">
        <f t="shared" si="1"/>
        <v>87933</v>
      </c>
      <c r="F24" s="83"/>
      <c r="G24" s="56">
        <v>10049</v>
      </c>
      <c r="H24" s="56"/>
      <c r="I24" s="56"/>
      <c r="J24" s="56"/>
      <c r="K24" s="85"/>
      <c r="L24" s="83">
        <v>77704</v>
      </c>
      <c r="M24" s="56"/>
      <c r="N24" s="85"/>
      <c r="O24" s="52"/>
      <c r="P24" s="56"/>
      <c r="Q24" s="56"/>
      <c r="R24" s="56">
        <v>180</v>
      </c>
    </row>
    <row r="25" spans="1:18" ht="15" customHeight="1">
      <c r="A25" s="10">
        <v>562.33</v>
      </c>
      <c r="B25" s="30" t="s">
        <v>26</v>
      </c>
      <c r="C25" s="46"/>
      <c r="D25" s="51">
        <v>61124</v>
      </c>
      <c r="E25" s="88">
        <f t="shared" si="1"/>
        <v>146434</v>
      </c>
      <c r="F25" s="83"/>
      <c r="G25" s="56"/>
      <c r="H25" s="56">
        <v>142529</v>
      </c>
      <c r="I25" s="56"/>
      <c r="J25" s="56"/>
      <c r="K25" s="85"/>
      <c r="L25" s="83">
        <v>3905</v>
      </c>
      <c r="M25" s="56"/>
      <c r="N25" s="85"/>
      <c r="O25" s="52"/>
      <c r="P25" s="56"/>
      <c r="Q25" s="56"/>
      <c r="R25" s="56"/>
    </row>
    <row r="26" spans="1:18" ht="15" customHeight="1">
      <c r="A26" s="10">
        <v>562.34</v>
      </c>
      <c r="B26" s="30" t="s">
        <v>27</v>
      </c>
      <c r="C26" s="46"/>
      <c r="D26" s="51">
        <v>199659</v>
      </c>
      <c r="E26" s="88">
        <f t="shared" si="1"/>
        <v>272609</v>
      </c>
      <c r="F26" s="83"/>
      <c r="G26" s="56">
        <v>169587</v>
      </c>
      <c r="H26" s="56"/>
      <c r="I26" s="56"/>
      <c r="J26" s="56"/>
      <c r="K26" s="85"/>
      <c r="L26" s="83">
        <v>2744</v>
      </c>
      <c r="M26" s="56"/>
      <c r="N26" s="85"/>
      <c r="O26" s="52"/>
      <c r="P26" s="56">
        <v>100000</v>
      </c>
      <c r="Q26" s="56"/>
      <c r="R26" s="56">
        <v>278</v>
      </c>
    </row>
    <row r="27" spans="1:18" ht="15" customHeight="1">
      <c r="A27" s="10">
        <v>562.35</v>
      </c>
      <c r="B27" s="30" t="s">
        <v>28</v>
      </c>
      <c r="C27" s="46"/>
      <c r="D27" s="51">
        <v>112059</v>
      </c>
      <c r="E27" s="88">
        <f t="shared" si="1"/>
        <v>112058</v>
      </c>
      <c r="F27" s="83">
        <v>49328</v>
      </c>
      <c r="G27" s="56">
        <v>8058</v>
      </c>
      <c r="H27" s="56"/>
      <c r="I27" s="56"/>
      <c r="J27" s="56"/>
      <c r="K27" s="85"/>
      <c r="L27" s="83">
        <v>54080</v>
      </c>
      <c r="M27" s="56"/>
      <c r="N27" s="85"/>
      <c r="O27" s="52"/>
      <c r="P27" s="56"/>
      <c r="Q27" s="56"/>
      <c r="R27" s="56">
        <f>507+85</f>
        <v>592</v>
      </c>
    </row>
    <row r="28" spans="1:18" ht="15" customHeight="1">
      <c r="A28" s="10">
        <v>562.39</v>
      </c>
      <c r="B28" s="30" t="s">
        <v>29</v>
      </c>
      <c r="C28" s="46"/>
      <c r="D28" s="51"/>
      <c r="E28" s="88">
        <f t="shared" si="1"/>
        <v>0</v>
      </c>
      <c r="F28" s="83"/>
      <c r="G28" s="56"/>
      <c r="H28" s="56"/>
      <c r="I28" s="56"/>
      <c r="J28" s="56"/>
      <c r="K28" s="85"/>
      <c r="L28" s="83"/>
      <c r="M28" s="56"/>
      <c r="N28" s="85"/>
      <c r="O28" s="52"/>
      <c r="P28" s="56"/>
      <c r="Q28" s="56"/>
      <c r="R28" s="56"/>
    </row>
    <row r="29" spans="1:18" ht="15" customHeight="1">
      <c r="A29" s="10">
        <v>562.41</v>
      </c>
      <c r="B29" s="30" t="s">
        <v>30</v>
      </c>
      <c r="C29" s="46"/>
      <c r="D29" s="51">
        <v>66987</v>
      </c>
      <c r="E29" s="88">
        <f t="shared" si="1"/>
        <v>66987</v>
      </c>
      <c r="F29" s="83"/>
      <c r="G29" s="56"/>
      <c r="H29" s="56">
        <v>6646</v>
      </c>
      <c r="I29" s="56"/>
      <c r="J29" s="56"/>
      <c r="K29" s="85"/>
      <c r="L29" s="83"/>
      <c r="M29" s="56">
        <v>60341</v>
      </c>
      <c r="N29" s="85"/>
      <c r="O29" s="52"/>
      <c r="P29" s="56"/>
      <c r="Q29" s="56"/>
      <c r="R29" s="56"/>
    </row>
    <row r="30" spans="1:18" ht="15" customHeight="1">
      <c r="A30" s="10">
        <v>562.42</v>
      </c>
      <c r="B30" s="30" t="s">
        <v>60</v>
      </c>
      <c r="C30" s="46"/>
      <c r="D30" s="51">
        <v>73537</v>
      </c>
      <c r="E30" s="88">
        <f t="shared" si="1"/>
        <v>74545</v>
      </c>
      <c r="F30" s="83"/>
      <c r="G30" s="56">
        <v>166</v>
      </c>
      <c r="H30" s="56">
        <v>8499</v>
      </c>
      <c r="I30" s="56"/>
      <c r="J30" s="56"/>
      <c r="K30" s="85"/>
      <c r="L30" s="83">
        <f>29481+10830+58+24422</f>
        <v>64791</v>
      </c>
      <c r="M30" s="56"/>
      <c r="N30" s="85"/>
      <c r="O30" s="52"/>
      <c r="P30" s="56"/>
      <c r="Q30" s="56"/>
      <c r="R30" s="56">
        <v>1089</v>
      </c>
    </row>
    <row r="31" spans="1:18" ht="15" customHeight="1">
      <c r="A31" s="10">
        <v>562.43</v>
      </c>
      <c r="B31" s="30" t="s">
        <v>31</v>
      </c>
      <c r="C31" s="46"/>
      <c r="D31" s="51">
        <v>921341</v>
      </c>
      <c r="E31" s="88">
        <f t="shared" si="1"/>
        <v>921341</v>
      </c>
      <c r="F31" s="83">
        <v>346426</v>
      </c>
      <c r="G31" s="56">
        <v>4577</v>
      </c>
      <c r="H31" s="56"/>
      <c r="I31" s="56"/>
      <c r="J31" s="56"/>
      <c r="K31" s="85"/>
      <c r="L31" s="83">
        <f>463830+3343+55900+25366</f>
        <v>548439</v>
      </c>
      <c r="M31" s="56"/>
      <c r="N31" s="85"/>
      <c r="O31" s="52"/>
      <c r="P31" s="56"/>
      <c r="Q31" s="56"/>
      <c r="R31" s="56">
        <f>20973+926</f>
        <v>21899</v>
      </c>
    </row>
    <row r="32" spans="1:18" ht="15" customHeight="1">
      <c r="A32" s="10">
        <v>562.44</v>
      </c>
      <c r="B32" s="30" t="s">
        <v>32</v>
      </c>
      <c r="C32" s="46"/>
      <c r="D32" s="51"/>
      <c r="E32" s="88">
        <f t="shared" si="1"/>
        <v>0</v>
      </c>
      <c r="F32" s="83"/>
      <c r="G32" s="56"/>
      <c r="H32" s="56"/>
      <c r="I32" s="56"/>
      <c r="J32" s="56"/>
      <c r="K32" s="85"/>
      <c r="L32" s="83"/>
      <c r="M32" s="56"/>
      <c r="N32" s="85"/>
      <c r="O32" s="52"/>
      <c r="P32" s="56"/>
      <c r="Q32" s="56"/>
      <c r="R32" s="56"/>
    </row>
    <row r="33" spans="1:18" ht="15" customHeight="1">
      <c r="A33" s="10">
        <v>562.45</v>
      </c>
      <c r="B33" s="30" t="s">
        <v>33</v>
      </c>
      <c r="C33" s="46"/>
      <c r="D33" s="51"/>
      <c r="E33" s="88">
        <f t="shared" si="1"/>
        <v>0</v>
      </c>
      <c r="F33" s="83"/>
      <c r="G33" s="56"/>
      <c r="H33" s="56"/>
      <c r="I33" s="56"/>
      <c r="J33" s="56"/>
      <c r="K33" s="85"/>
      <c r="L33" s="83"/>
      <c r="M33" s="56"/>
      <c r="N33" s="85"/>
      <c r="O33" s="52"/>
      <c r="P33" s="56"/>
      <c r="Q33" s="56"/>
      <c r="R33" s="56"/>
    </row>
    <row r="34" spans="1:18" ht="15" customHeight="1">
      <c r="A34" s="10">
        <v>562.49</v>
      </c>
      <c r="B34" s="30" t="s">
        <v>34</v>
      </c>
      <c r="C34" s="46"/>
      <c r="D34" s="51"/>
      <c r="E34" s="88">
        <f t="shared" si="1"/>
        <v>0</v>
      </c>
      <c r="F34" s="83"/>
      <c r="G34" s="56"/>
      <c r="H34" s="56"/>
      <c r="I34" s="56"/>
      <c r="J34" s="56"/>
      <c r="K34" s="85"/>
      <c r="L34" s="83"/>
      <c r="M34" s="56"/>
      <c r="N34" s="85"/>
      <c r="O34" s="52"/>
      <c r="P34" s="56"/>
      <c r="Q34" s="56"/>
      <c r="R34" s="56"/>
    </row>
    <row r="35" spans="1:18" ht="15" customHeight="1">
      <c r="A35" s="10">
        <v>562.52</v>
      </c>
      <c r="B35" s="30" t="s">
        <v>35</v>
      </c>
      <c r="C35" s="46"/>
      <c r="D35" s="51">
        <v>79701</v>
      </c>
      <c r="E35" s="88">
        <f t="shared" si="1"/>
        <v>79701</v>
      </c>
      <c r="F35" s="83">
        <f>875+9500</f>
        <v>10375</v>
      </c>
      <c r="G35" s="56">
        <v>798</v>
      </c>
      <c r="H35" s="56"/>
      <c r="I35" s="56"/>
      <c r="J35" s="56"/>
      <c r="K35" s="85"/>
      <c r="L35" s="83">
        <v>11000</v>
      </c>
      <c r="M35" s="56"/>
      <c r="N35" s="85"/>
      <c r="O35" s="52"/>
      <c r="P35" s="56"/>
      <c r="Q35" s="56">
        <v>25953</v>
      </c>
      <c r="R35" s="56">
        <v>31575</v>
      </c>
    </row>
    <row r="36" spans="1:18" ht="15" customHeight="1">
      <c r="A36" s="10">
        <v>562.53</v>
      </c>
      <c r="B36" s="30" t="s">
        <v>36</v>
      </c>
      <c r="C36" s="46"/>
      <c r="D36" s="51">
        <v>165459</v>
      </c>
      <c r="E36" s="88">
        <f t="shared" si="1"/>
        <v>165459</v>
      </c>
      <c r="F36" s="83"/>
      <c r="G36" s="56"/>
      <c r="H36" s="56"/>
      <c r="I36" s="56"/>
      <c r="J36" s="56"/>
      <c r="K36" s="85">
        <v>91188</v>
      </c>
      <c r="L36" s="83"/>
      <c r="M36" s="56"/>
      <c r="N36" s="85"/>
      <c r="O36" s="52"/>
      <c r="P36" s="56">
        <v>47916</v>
      </c>
      <c r="Q36" s="56">
        <f>5213+9904</f>
        <v>15117</v>
      </c>
      <c r="R36" s="56">
        <f>50+11188</f>
        <v>11238</v>
      </c>
    </row>
    <row r="37" spans="1:18" ht="15" customHeight="1">
      <c r="A37" s="10">
        <v>562.54</v>
      </c>
      <c r="B37" s="30" t="s">
        <v>37</v>
      </c>
      <c r="C37" s="46"/>
      <c r="D37" s="51">
        <v>267694</v>
      </c>
      <c r="E37" s="88">
        <f t="shared" si="1"/>
        <v>267694</v>
      </c>
      <c r="F37" s="83"/>
      <c r="G37" s="56">
        <v>7981</v>
      </c>
      <c r="H37" s="56"/>
      <c r="I37" s="56"/>
      <c r="J37" s="56"/>
      <c r="K37" s="85"/>
      <c r="L37" s="83"/>
      <c r="M37" s="56"/>
      <c r="N37" s="85"/>
      <c r="O37" s="52"/>
      <c r="P37" s="56"/>
      <c r="Q37" s="56">
        <f>240749-810+19774</f>
        <v>259713</v>
      </c>
      <c r="R37" s="56"/>
    </row>
    <row r="38" spans="1:18" ht="15" customHeight="1">
      <c r="A38" s="10">
        <v>562.55</v>
      </c>
      <c r="B38" s="30" t="s">
        <v>38</v>
      </c>
      <c r="C38" s="46"/>
      <c r="D38" s="51">
        <v>10744</v>
      </c>
      <c r="E38" s="88">
        <f t="shared" si="1"/>
        <v>20379</v>
      </c>
      <c r="F38" s="83"/>
      <c r="G38" s="56">
        <v>20379</v>
      </c>
      <c r="H38" s="56"/>
      <c r="I38" s="56"/>
      <c r="J38" s="56"/>
      <c r="K38" s="85"/>
      <c r="L38" s="83"/>
      <c r="M38" s="56"/>
      <c r="N38" s="85"/>
      <c r="O38" s="52"/>
      <c r="P38" s="56"/>
      <c r="Q38" s="56"/>
      <c r="R38" s="56"/>
    </row>
    <row r="39" spans="1:18" ht="15" customHeight="1">
      <c r="A39" s="10">
        <v>562.56</v>
      </c>
      <c r="B39" s="30" t="s">
        <v>39</v>
      </c>
      <c r="C39" s="46"/>
      <c r="D39" s="51">
        <v>552984</v>
      </c>
      <c r="E39" s="88">
        <f t="shared" si="1"/>
        <v>552984</v>
      </c>
      <c r="F39" s="83"/>
      <c r="G39" s="56"/>
      <c r="H39" s="56"/>
      <c r="I39" s="56"/>
      <c r="J39" s="56"/>
      <c r="K39" s="85"/>
      <c r="L39" s="83"/>
      <c r="M39" s="56"/>
      <c r="N39" s="85"/>
      <c r="O39" s="52"/>
      <c r="P39" s="56"/>
      <c r="Q39" s="56">
        <f>471737+38012</f>
        <v>509749</v>
      </c>
      <c r="R39" s="56">
        <f>31710+11525</f>
        <v>43235</v>
      </c>
    </row>
    <row r="40" spans="1:18" ht="15" customHeight="1">
      <c r="A40" s="10">
        <v>562.57</v>
      </c>
      <c r="B40" s="30" t="s">
        <v>40</v>
      </c>
      <c r="C40" s="46"/>
      <c r="D40" s="51"/>
      <c r="E40" s="88">
        <f t="shared" si="1"/>
        <v>0</v>
      </c>
      <c r="F40" s="83"/>
      <c r="G40" s="56"/>
      <c r="H40" s="56"/>
      <c r="I40" s="56"/>
      <c r="J40" s="56"/>
      <c r="K40" s="85"/>
      <c r="L40" s="83"/>
      <c r="M40" s="56"/>
      <c r="N40" s="85"/>
      <c r="O40" s="52"/>
      <c r="P40" s="56"/>
      <c r="Q40" s="56"/>
      <c r="R40" s="56"/>
    </row>
    <row r="41" spans="1:18" ht="15" customHeight="1">
      <c r="A41" s="10">
        <v>562.58</v>
      </c>
      <c r="B41" s="30" t="s">
        <v>41</v>
      </c>
      <c r="C41" s="46"/>
      <c r="D41" s="51">
        <v>36725</v>
      </c>
      <c r="E41" s="88">
        <f t="shared" si="1"/>
        <v>59411</v>
      </c>
      <c r="F41" s="83"/>
      <c r="G41" s="56"/>
      <c r="H41" s="56"/>
      <c r="I41" s="56"/>
      <c r="J41" s="56"/>
      <c r="K41" s="85"/>
      <c r="L41" s="83"/>
      <c r="M41" s="56"/>
      <c r="N41" s="85"/>
      <c r="O41" s="52"/>
      <c r="P41" s="56"/>
      <c r="Q41" s="56">
        <f>53375+6036</f>
        <v>59411</v>
      </c>
      <c r="R41" s="56"/>
    </row>
    <row r="42" spans="1:18" ht="15" customHeight="1">
      <c r="A42" s="11">
        <v>562.59</v>
      </c>
      <c r="B42" s="7" t="s">
        <v>42</v>
      </c>
      <c r="C42" s="48"/>
      <c r="D42" s="57"/>
      <c r="E42" s="91">
        <f t="shared" si="1"/>
        <v>0</v>
      </c>
      <c r="F42" s="86"/>
      <c r="G42" s="92"/>
      <c r="H42" s="92"/>
      <c r="I42" s="92"/>
      <c r="J42" s="92"/>
      <c r="K42" s="93"/>
      <c r="L42" s="86"/>
      <c r="M42" s="92"/>
      <c r="N42" s="93"/>
      <c r="O42" s="58"/>
      <c r="P42" s="92"/>
      <c r="Q42" s="92"/>
      <c r="R42" s="92"/>
    </row>
    <row r="43" spans="1:18" ht="15" customHeight="1">
      <c r="A43" s="10">
        <v>562.6</v>
      </c>
      <c r="B43" s="30" t="s">
        <v>43</v>
      </c>
      <c r="C43" s="46"/>
      <c r="D43" s="51"/>
      <c r="E43" s="88">
        <f t="shared" si="1"/>
        <v>0</v>
      </c>
      <c r="F43" s="83"/>
      <c r="G43" s="56"/>
      <c r="H43" s="56"/>
      <c r="I43" s="56"/>
      <c r="J43" s="56"/>
      <c r="K43" s="85"/>
      <c r="L43" s="83"/>
      <c r="M43" s="56"/>
      <c r="N43" s="85"/>
      <c r="O43" s="52"/>
      <c r="P43" s="56"/>
      <c r="Q43" s="56"/>
      <c r="R43" s="56"/>
    </row>
    <row r="44" spans="1:18" ht="15" customHeight="1">
      <c r="A44" s="10">
        <v>562.71</v>
      </c>
      <c r="B44" s="30" t="s">
        <v>44</v>
      </c>
      <c r="C44" s="46"/>
      <c r="D44" s="51">
        <v>121207</v>
      </c>
      <c r="E44" s="88">
        <f t="shared" si="1"/>
        <v>177692</v>
      </c>
      <c r="F44" s="83"/>
      <c r="G44" s="56"/>
      <c r="H44" s="56"/>
      <c r="I44" s="56"/>
      <c r="J44" s="56"/>
      <c r="K44" s="85"/>
      <c r="L44" s="83"/>
      <c r="M44" s="56"/>
      <c r="N44" s="85"/>
      <c r="O44" s="52"/>
      <c r="P44" s="56"/>
      <c r="Q44" s="56">
        <v>129313</v>
      </c>
      <c r="R44" s="56">
        <v>48379</v>
      </c>
    </row>
    <row r="45" spans="1:18" ht="15" customHeight="1">
      <c r="A45" s="10">
        <v>562.72</v>
      </c>
      <c r="B45" s="30" t="s">
        <v>45</v>
      </c>
      <c r="C45" s="46"/>
      <c r="D45" s="51"/>
      <c r="E45" s="88">
        <f t="shared" si="1"/>
        <v>0</v>
      </c>
      <c r="F45" s="83"/>
      <c r="G45" s="56"/>
      <c r="H45" s="56"/>
      <c r="I45" s="56"/>
      <c r="J45" s="56"/>
      <c r="K45" s="85"/>
      <c r="L45" s="83"/>
      <c r="M45" s="56"/>
      <c r="N45" s="85"/>
      <c r="O45" s="52"/>
      <c r="P45" s="56"/>
      <c r="Q45" s="56"/>
      <c r="R45" s="56"/>
    </row>
    <row r="46" spans="1:18" ht="15" customHeight="1">
      <c r="A46" s="10">
        <v>562.73</v>
      </c>
      <c r="B46" s="30" t="s">
        <v>46</v>
      </c>
      <c r="C46" s="46"/>
      <c r="D46" s="51"/>
      <c r="E46" s="88">
        <f t="shared" si="1"/>
        <v>0</v>
      </c>
      <c r="F46" s="83"/>
      <c r="G46" s="56"/>
      <c r="H46" s="56"/>
      <c r="I46" s="56"/>
      <c r="J46" s="56"/>
      <c r="K46" s="85"/>
      <c r="L46" s="83"/>
      <c r="M46" s="56"/>
      <c r="N46" s="85"/>
      <c r="O46" s="52"/>
      <c r="P46" s="56"/>
      <c r="Q46" s="56"/>
      <c r="R46" s="56"/>
    </row>
    <row r="47" spans="1:18" ht="15" customHeight="1">
      <c r="A47" s="10">
        <v>562.78</v>
      </c>
      <c r="B47" s="30" t="s">
        <v>47</v>
      </c>
      <c r="C47" s="46"/>
      <c r="D47" s="51"/>
      <c r="E47" s="88">
        <f t="shared" si="1"/>
        <v>0</v>
      </c>
      <c r="F47" s="83"/>
      <c r="G47" s="56"/>
      <c r="H47" s="56"/>
      <c r="I47" s="56"/>
      <c r="J47" s="56"/>
      <c r="K47" s="85"/>
      <c r="L47" s="83"/>
      <c r="M47" s="56"/>
      <c r="N47" s="85"/>
      <c r="O47" s="52"/>
      <c r="P47" s="56"/>
      <c r="Q47" s="56"/>
      <c r="R47" s="56"/>
    </row>
    <row r="48" spans="1:18" ht="15" customHeight="1">
      <c r="A48" s="10">
        <v>562.79</v>
      </c>
      <c r="B48" s="30" t="s">
        <v>48</v>
      </c>
      <c r="C48" s="46"/>
      <c r="D48" s="51">
        <v>487499</v>
      </c>
      <c r="E48" s="88">
        <f t="shared" si="1"/>
        <v>528122.23</v>
      </c>
      <c r="F48" s="83"/>
      <c r="G48" s="56">
        <v>336808.23</v>
      </c>
      <c r="H48" s="56"/>
      <c r="I48" s="56"/>
      <c r="J48" s="56">
        <v>191314</v>
      </c>
      <c r="K48" s="85"/>
      <c r="L48" s="83"/>
      <c r="M48" s="56"/>
      <c r="N48" s="85"/>
      <c r="O48" s="52"/>
      <c r="P48" s="56"/>
      <c r="Q48" s="56"/>
      <c r="R48" s="56"/>
    </row>
    <row r="49" spans="1:18" ht="15" customHeight="1">
      <c r="A49" s="10">
        <v>562.8</v>
      </c>
      <c r="B49" s="30" t="s">
        <v>49</v>
      </c>
      <c r="C49" s="46"/>
      <c r="D49" s="51"/>
      <c r="E49" s="88">
        <f t="shared" si="1"/>
        <v>0</v>
      </c>
      <c r="F49" s="83"/>
      <c r="G49" s="56"/>
      <c r="H49" s="56"/>
      <c r="I49" s="56"/>
      <c r="J49" s="56"/>
      <c r="K49" s="85"/>
      <c r="L49" s="83"/>
      <c r="M49" s="56"/>
      <c r="N49" s="85"/>
      <c r="O49" s="52"/>
      <c r="P49" s="56"/>
      <c r="Q49" s="56"/>
      <c r="R49" s="56"/>
    </row>
    <row r="50" spans="1:18" ht="15" customHeight="1">
      <c r="A50" s="10">
        <v>562.88</v>
      </c>
      <c r="B50" s="30" t="s">
        <v>57</v>
      </c>
      <c r="C50" s="46"/>
      <c r="D50" s="51">
        <v>52783</v>
      </c>
      <c r="E50" s="88">
        <f t="shared" si="1"/>
        <v>52783</v>
      </c>
      <c r="F50" s="83"/>
      <c r="G50" s="56"/>
      <c r="H50" s="56"/>
      <c r="I50" s="56"/>
      <c r="J50" s="56"/>
      <c r="K50" s="85"/>
      <c r="L50" s="83">
        <v>52783</v>
      </c>
      <c r="M50" s="56"/>
      <c r="N50" s="85"/>
      <c r="O50" s="52"/>
      <c r="P50" s="56"/>
      <c r="Q50" s="56"/>
      <c r="R50" s="56"/>
    </row>
    <row r="51" spans="1:18" ht="15" customHeight="1">
      <c r="A51" s="10">
        <v>562.9</v>
      </c>
      <c r="B51" s="30" t="s">
        <v>50</v>
      </c>
      <c r="C51" s="46"/>
      <c r="D51" s="51"/>
      <c r="E51" s="88">
        <f t="shared" si="1"/>
        <v>0</v>
      </c>
      <c r="F51" s="83"/>
      <c r="G51" s="56"/>
      <c r="H51" s="56"/>
      <c r="I51" s="56"/>
      <c r="J51" s="56"/>
      <c r="K51" s="85"/>
      <c r="L51" s="83"/>
      <c r="M51" s="56"/>
      <c r="N51" s="85"/>
      <c r="O51" s="52"/>
      <c r="P51" s="56"/>
      <c r="Q51" s="56"/>
      <c r="R51" s="56"/>
    </row>
    <row r="52" spans="1:18" ht="15" customHeight="1">
      <c r="A52" s="10">
        <v>562.99</v>
      </c>
      <c r="B52" s="30" t="s">
        <v>51</v>
      </c>
      <c r="C52" s="46"/>
      <c r="D52" s="51"/>
      <c r="E52" s="88">
        <f t="shared" si="1"/>
        <v>0</v>
      </c>
      <c r="F52" s="83"/>
      <c r="G52" s="56"/>
      <c r="H52" s="56"/>
      <c r="I52" s="56"/>
      <c r="J52" s="56"/>
      <c r="K52" s="85"/>
      <c r="L52" s="94"/>
      <c r="M52" s="56"/>
      <c r="N52" s="85"/>
      <c r="O52" s="52"/>
      <c r="P52" s="56"/>
      <c r="Q52" s="56"/>
      <c r="R52" s="56"/>
    </row>
    <row r="53" spans="1:18" ht="15" customHeight="1">
      <c r="A53" s="10"/>
      <c r="B53" s="30"/>
      <c r="C53" s="46"/>
      <c r="D53" s="51"/>
      <c r="E53" s="88">
        <f t="shared" si="1"/>
        <v>0</v>
      </c>
      <c r="F53" s="83"/>
      <c r="G53" s="56"/>
      <c r="H53" s="56"/>
      <c r="I53" s="56"/>
      <c r="J53" s="56"/>
      <c r="K53" s="85"/>
      <c r="L53" s="83"/>
      <c r="M53" s="56"/>
      <c r="N53" s="85"/>
      <c r="O53" s="52"/>
      <c r="P53" s="56"/>
      <c r="Q53" s="56"/>
      <c r="R53" s="56"/>
    </row>
    <row r="54" spans="1:18" ht="15" customHeight="1">
      <c r="A54" s="11">
        <v>562.74</v>
      </c>
      <c r="B54" s="7" t="s">
        <v>52</v>
      </c>
      <c r="C54" s="46"/>
      <c r="D54" s="57"/>
      <c r="E54" s="100">
        <f t="shared" si="1"/>
        <v>0</v>
      </c>
      <c r="F54" s="86"/>
      <c r="G54" s="92"/>
      <c r="H54" s="92"/>
      <c r="I54" s="92"/>
      <c r="J54" s="92"/>
      <c r="K54" s="93"/>
      <c r="L54" s="86"/>
      <c r="M54" s="92"/>
      <c r="N54" s="93"/>
      <c r="O54" s="58"/>
      <c r="P54" s="92"/>
      <c r="Q54" s="92"/>
      <c r="R54" s="92"/>
    </row>
    <row r="55" spans="1:18" ht="15" customHeight="1" thickBot="1">
      <c r="A55" s="12"/>
      <c r="B55" s="72" t="s">
        <v>53</v>
      </c>
      <c r="C55" s="75"/>
      <c r="D55" s="95">
        <f aca="true" t="shared" si="2" ref="D55:R55">SUM(D4:D54)</f>
        <v>3768044</v>
      </c>
      <c r="E55" s="96">
        <f t="shared" si="2"/>
        <v>4058762.23</v>
      </c>
      <c r="F55" s="97">
        <f t="shared" si="2"/>
        <v>406129</v>
      </c>
      <c r="G55" s="98">
        <f t="shared" si="2"/>
        <v>623796.23</v>
      </c>
      <c r="H55" s="98">
        <f t="shared" si="2"/>
        <v>157674</v>
      </c>
      <c r="I55" s="98">
        <f t="shared" si="2"/>
        <v>0</v>
      </c>
      <c r="J55" s="98">
        <f>SUM(J4:J54)</f>
        <v>203700</v>
      </c>
      <c r="K55" s="99">
        <f>SUM(K4:K54)</f>
        <v>91188</v>
      </c>
      <c r="L55" s="97">
        <f>SUM(L4:L54)</f>
        <v>892794</v>
      </c>
      <c r="M55" s="98">
        <f t="shared" si="2"/>
        <v>216731</v>
      </c>
      <c r="N55" s="99">
        <f t="shared" si="2"/>
        <v>0</v>
      </c>
      <c r="O55" s="95">
        <f t="shared" si="2"/>
        <v>0</v>
      </c>
      <c r="P55" s="98">
        <f t="shared" si="2"/>
        <v>147916</v>
      </c>
      <c r="Q55" s="98">
        <f t="shared" si="2"/>
        <v>1024359</v>
      </c>
      <c r="R55" s="98">
        <f t="shared" si="2"/>
        <v>294475</v>
      </c>
    </row>
    <row r="56" spans="1:5" ht="13.5" thickTop="1">
      <c r="A56" s="13"/>
      <c r="E56" s="40"/>
    </row>
    <row r="57" spans="1:7" ht="12.75">
      <c r="A57" s="80"/>
      <c r="E57" s="41"/>
      <c r="F57" s="15"/>
      <c r="G57" s="15"/>
    </row>
    <row r="58" spans="1:5" ht="12.75">
      <c r="A58" s="13"/>
      <c r="C58" s="30"/>
      <c r="E58" s="1"/>
    </row>
    <row r="59" spans="1:5" ht="12.75">
      <c r="A59" s="13"/>
      <c r="B59" s="31" t="s">
        <v>76</v>
      </c>
      <c r="D59" s="81">
        <v>30.37</v>
      </c>
      <c r="E59" s="22"/>
    </row>
    <row r="60" spans="1:6" ht="12.75">
      <c r="A60" s="13"/>
      <c r="B60" s="27" t="s">
        <v>81</v>
      </c>
      <c r="D60" s="50">
        <v>246000</v>
      </c>
      <c r="E60" s="1"/>
      <c r="F60" s="1"/>
    </row>
    <row r="61" spans="1:5" ht="12.75">
      <c r="A61" s="13"/>
      <c r="B61" s="16" t="s">
        <v>54</v>
      </c>
      <c r="C61" s="23">
        <f>SUM(C60/6724540)</f>
        <v>0</v>
      </c>
      <c r="D61" s="69">
        <f>D60/6817770</f>
        <v>0.03608217936363357</v>
      </c>
      <c r="E61" s="1"/>
    </row>
    <row r="62" spans="1:5" ht="12.75">
      <c r="A62" s="13"/>
      <c r="D62" s="26"/>
      <c r="E62" s="1"/>
    </row>
    <row r="63" spans="1:5" ht="12.75">
      <c r="A63" s="13"/>
      <c r="D63" s="26"/>
      <c r="E63" s="1"/>
    </row>
    <row r="64" spans="1:5" ht="12.75">
      <c r="A64" s="13"/>
      <c r="D64" s="26"/>
      <c r="E64" s="1"/>
    </row>
    <row r="65" spans="1:5" ht="12.75">
      <c r="A65" s="13"/>
      <c r="E65" s="1"/>
    </row>
    <row r="66" spans="1:5" ht="12.75">
      <c r="A66" s="13"/>
      <c r="E66" s="1"/>
    </row>
    <row r="67" spans="1:5" ht="13.5" thickBot="1">
      <c r="A67" s="13"/>
      <c r="E67" s="1"/>
    </row>
    <row r="68" spans="2:7" ht="13.5" thickBot="1">
      <c r="B68" s="79" t="s">
        <v>79</v>
      </c>
      <c r="C68" s="17"/>
      <c r="D68" s="20"/>
      <c r="E68" s="1"/>
      <c r="F68" s="1"/>
      <c r="G68" s="1"/>
    </row>
    <row r="69" spans="2:7" ht="13.5" thickTop="1">
      <c r="B69" s="18"/>
      <c r="C69" s="19" t="s">
        <v>55</v>
      </c>
      <c r="D69" s="21" t="s">
        <v>56</v>
      </c>
      <c r="E69" s="1"/>
      <c r="F69" s="1"/>
      <c r="G69" s="1"/>
    </row>
    <row r="70" spans="2:7" ht="12.75">
      <c r="B70" s="35" t="s">
        <v>80</v>
      </c>
      <c r="C70" s="101">
        <f>SUM(C71:C75)</f>
        <v>1482487.23</v>
      </c>
      <c r="D70" s="63">
        <f>SUM(D71:D75)</f>
        <v>0.36525599332779835</v>
      </c>
      <c r="E70" s="1"/>
      <c r="F70" s="1"/>
      <c r="G70" s="1"/>
    </row>
    <row r="71" spans="2:7" ht="12.75">
      <c r="B71" s="33" t="s">
        <v>58</v>
      </c>
      <c r="C71" s="43">
        <f>F55</f>
        <v>406129</v>
      </c>
      <c r="D71" s="64">
        <f>F55/$E$55</f>
        <v>0.10006227933189375</v>
      </c>
      <c r="E71" s="1"/>
      <c r="F71" s="1"/>
      <c r="G71" s="1"/>
    </row>
    <row r="72" spans="2:7" ht="12.75">
      <c r="B72" s="33" t="s">
        <v>74</v>
      </c>
      <c r="C72" s="44">
        <f>G55</f>
        <v>623796.23</v>
      </c>
      <c r="D72" s="64">
        <f>G55/$E$55</f>
        <v>0.15369124739292747</v>
      </c>
      <c r="E72" s="1"/>
      <c r="F72" s="1"/>
      <c r="G72" s="1"/>
    </row>
    <row r="73" spans="2:7" ht="12.75">
      <c r="B73" s="33" t="s">
        <v>77</v>
      </c>
      <c r="C73" s="44">
        <f>H55</f>
        <v>157674</v>
      </c>
      <c r="D73" s="64">
        <f>H55/$E$55</f>
        <v>0.038847804100118476</v>
      </c>
      <c r="E73" s="1"/>
      <c r="F73" s="1"/>
      <c r="G73" s="1"/>
    </row>
    <row r="74" spans="2:7" ht="12.75">
      <c r="B74" s="33" t="s">
        <v>71</v>
      </c>
      <c r="C74" s="44">
        <f>J55</f>
        <v>203700</v>
      </c>
      <c r="D74" s="64">
        <f>J55/$E$55</f>
        <v>0.05018771449442605</v>
      </c>
      <c r="E74" s="1"/>
      <c r="F74" s="1"/>
      <c r="G74" s="1"/>
    </row>
    <row r="75" spans="2:5" ht="13.5" thickBot="1">
      <c r="B75" s="38" t="s">
        <v>70</v>
      </c>
      <c r="C75" s="42">
        <f>K55</f>
        <v>91188</v>
      </c>
      <c r="D75" s="65">
        <f>K55/$E$55</f>
        <v>0.02246694800843261</v>
      </c>
      <c r="E75" s="1"/>
    </row>
    <row r="76" spans="2:5" ht="13.5" thickTop="1">
      <c r="B76" s="36" t="s">
        <v>68</v>
      </c>
      <c r="C76" s="102">
        <f>SUM(C77:C79)</f>
        <v>1109525</v>
      </c>
      <c r="D76" s="66">
        <f>SUM(D77:D79)</f>
        <v>0.27336536045374604</v>
      </c>
      <c r="E76" s="1"/>
    </row>
    <row r="77" spans="2:5" ht="12.75">
      <c r="B77" s="33" t="s">
        <v>66</v>
      </c>
      <c r="C77" s="44">
        <f>L55</f>
        <v>892794</v>
      </c>
      <c r="D77" s="64">
        <f>L55/$E$55</f>
        <v>0.2199670612387659</v>
      </c>
      <c r="E77" s="1"/>
    </row>
    <row r="78" spans="2:5" ht="18.75" customHeight="1">
      <c r="B78" s="33" t="s">
        <v>67</v>
      </c>
      <c r="C78" s="44">
        <f>M55</f>
        <v>216731</v>
      </c>
      <c r="D78" s="64">
        <f>M55/$E$55</f>
        <v>0.05339829921498013</v>
      </c>
      <c r="E78" s="1"/>
    </row>
    <row r="79" spans="2:5" ht="26.25" thickBot="1">
      <c r="B79" s="37" t="s">
        <v>72</v>
      </c>
      <c r="C79" s="42">
        <f>N55</f>
        <v>0</v>
      </c>
      <c r="D79" s="65">
        <f>N55/$E$55</f>
        <v>0</v>
      </c>
      <c r="E79" s="1"/>
    </row>
    <row r="80" spans="2:5" ht="13.5" thickTop="1">
      <c r="B80" s="39" t="s">
        <v>69</v>
      </c>
      <c r="C80" s="103">
        <f>SUM(C81:C83)</f>
        <v>1466750</v>
      </c>
      <c r="D80" s="67">
        <f>SUM(D81:D83)</f>
        <v>0.36137864621845567</v>
      </c>
      <c r="E80" s="1"/>
    </row>
    <row r="81" spans="2:5" ht="12.75">
      <c r="B81" s="33" t="s">
        <v>59</v>
      </c>
      <c r="C81" s="44">
        <f>P55</f>
        <v>147916</v>
      </c>
      <c r="D81" s="64">
        <f>P55/$E$55</f>
        <v>0.03644362286282535</v>
      </c>
      <c r="E81" s="1"/>
    </row>
    <row r="82" spans="2:5" ht="12.75">
      <c r="B82" s="33" t="s">
        <v>61</v>
      </c>
      <c r="C82" s="44">
        <f>Q55</f>
        <v>1024359</v>
      </c>
      <c r="D82" s="64">
        <f>Q55/$E$55</f>
        <v>0.25238211601274313</v>
      </c>
      <c r="E82" s="1"/>
    </row>
    <row r="83" spans="2:5" ht="13.5" thickBot="1">
      <c r="B83" s="34" t="s">
        <v>4</v>
      </c>
      <c r="C83" s="45">
        <f>R55</f>
        <v>294475</v>
      </c>
      <c r="D83" s="68">
        <f>R55/$E$55</f>
        <v>0.07255290734288715</v>
      </c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spans="4:5" ht="12.75">
      <c r="D88"/>
      <c r="E88" s="1"/>
    </row>
    <row r="89" spans="4:10" ht="12.75">
      <c r="D89"/>
      <c r="E89" s="1"/>
      <c r="J89" s="29"/>
    </row>
    <row r="90" spans="4:10" ht="12.75">
      <c r="D90"/>
      <c r="E90" s="1"/>
      <c r="J90" s="29"/>
    </row>
    <row r="91" spans="4:10" ht="12.75">
      <c r="D91"/>
      <c r="E91" s="1"/>
      <c r="J91" s="29"/>
    </row>
    <row r="92" spans="2:5" ht="12.75">
      <c r="B92" s="1"/>
      <c r="D92"/>
      <c r="E92" s="1"/>
    </row>
    <row r="93" spans="2:5" ht="12.75">
      <c r="B93" s="1"/>
      <c r="D93"/>
      <c r="E93" s="1"/>
    </row>
    <row r="94" spans="2:5" ht="12.75">
      <c r="B94" s="1"/>
      <c r="D94"/>
      <c r="E94"/>
    </row>
    <row r="95" ht="12.75">
      <c r="E95"/>
    </row>
    <row r="96" ht="12.75">
      <c r="E96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</sheetData>
  <sheetProtection/>
  <mergeCells count="3">
    <mergeCell ref="F2:K2"/>
    <mergeCell ref="L2:N2"/>
    <mergeCell ref="P2:R2"/>
  </mergeCells>
  <printOptions/>
  <pageMargins left="0.25" right="0.25" top="0.96" bottom="0.75" header="0.3" footer="0.3"/>
  <pageSetup fitToHeight="2" horizontalDpi="600" verticalDpi="600" orientation="landscape" scale="65" r:id="rId2"/>
  <headerFooter differentOddEven="1">
    <oddHeader>&amp;C&amp;"Arial,Bold"&amp;12PUBLIC HEALTH SERVICES - Funding by Service Code by Revenue Source
&amp;10 2012&amp;12
&amp;11&amp;A</oddHeader>
    <oddFooter>&amp;C&amp;9Page &amp;P&amp;R&amp;6
2012 LHJ Funding Summary
Compiled by DOH
Source:  BARS A Reports</oddFooter>
    <evenHeader>&amp;C&amp;"Arial,Bold"&amp;12PUBLIC HEALTH SERVICES - Funding by Service Code by Revenue Source&amp;"Arial,Regular"&amp;10
&amp;"Arial,Bold" 2012&amp;"Arial,Regular"
&amp;"Arial,Bold"&amp;11&amp;A</evenHeader>
    <evenFooter>&amp;C&amp;9Page &amp;P&amp;R&amp;6
  2012 LHJ Funding Summary
Compiled by DOH
Source:  BARS A Reports</evenFooter>
    <firstHeader>&amp;C&amp;"Arial,Bold"&amp;12PUBLIC HEALTH SERVICES-- TOTAL FUNDING BY SERVICE CODE
&amp;10 2010&amp;12
&amp;11
&amp;10&amp;A</firstHeader>
    <firstFooter>&amp;L07/14/11&amp;CPage 9&amp;R2010</firstFooter>
  </headerFooter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Local Health Jurisdiction Funding Report</dc:title>
  <dc:subject>Funding of Local Health Jurisdictions</dc:subject>
  <dc:creator>Washington State Department of Health - Office of Financial Services - Grants Management</dc:creator>
  <cp:keywords>BARS, LHJ Federal funding, LHJ State funding, LHJ Local Funding, Local Health Jurisdictions</cp:keywords>
  <dc:description>Prepared by Charles Messer</dc:description>
  <cp:lastModifiedBy>Charles</cp:lastModifiedBy>
  <cp:lastPrinted>2013-11-13T19:49:56Z</cp:lastPrinted>
  <dcterms:created xsi:type="dcterms:W3CDTF">2001-10-29T22:19:49Z</dcterms:created>
  <dcterms:modified xsi:type="dcterms:W3CDTF">2014-01-18T00:40:32Z</dcterms:modified>
  <cp:category/>
  <cp:version/>
  <cp:contentType/>
  <cp:contentStatus/>
</cp:coreProperties>
</file>