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Lewis Pgs 40-41" sheetId="1" r:id="rId1"/>
  </sheets>
  <definedNames>
    <definedName name="_xlnm.Print_Area" localSheetId="0">'Lewis Pgs 40-41'!$A$1:$O$88</definedName>
    <definedName name="_xlnm.Print_Titles" localSheetId="0">'Lewis Pgs 40-41'!$1:$4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<sst xmlns="http://schemas.openxmlformats.org/spreadsheetml/2006/main" count="95" uniqueCount="87">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</sst>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('Lewis Pgs 40-41'!$B$61,'Lewis Pgs 40-41'!$B$69,'Lewis Pgs 40-41'!$B$74:$B$76)</c:f>
              <c:strCache/>
            </c:strRef>
          </c:cat>
          <c:val>
            <c:numRef>
              <c:f>('Lewis Pgs 40-41'!$C$68,'Lewis Pgs 40-41'!$C$72,'Lewis Pgs 40-41'!$C$74:$C$76)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55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76200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28.05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719136</v>
      </c>
      <c r="D5" s="10">
        <f>SUM(E5:O5)</f>
        <v>580181</v>
      </c>
      <c r="E5" s="13">
        <v>0</v>
      </c>
      <c r="F5" s="7">
        <v>52901</v>
      </c>
      <c r="G5" s="7">
        <v>0</v>
      </c>
      <c r="H5" s="7">
        <v>0</v>
      </c>
      <c r="I5" s="19">
        <v>131567</v>
      </c>
      <c r="J5" s="34">
        <f>195+3</f>
        <v>198</v>
      </c>
      <c r="K5" s="13">
        <v>19754</v>
      </c>
      <c r="L5" s="35">
        <v>0</v>
      </c>
      <c r="M5" s="7">
        <f>11827+161394</f>
        <v>173221</v>
      </c>
      <c r="N5" s="80">
        <f>179964+464+17157</f>
        <v>197585</v>
      </c>
      <c r="O5" s="13">
        <f>449+4+4280+222</f>
        <v>4955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64376</v>
      </c>
      <c r="D7" s="10">
        <f t="shared" si="0"/>
        <v>107005</v>
      </c>
      <c r="E7" s="11"/>
      <c r="F7" s="5"/>
      <c r="G7" s="5"/>
      <c r="H7" s="5"/>
      <c r="I7" s="6"/>
      <c r="J7" s="12"/>
      <c r="K7" s="11">
        <f>16654+68434</f>
        <v>85088</v>
      </c>
      <c r="L7" s="14">
        <v>20312</v>
      </c>
      <c r="M7" s="5"/>
      <c r="N7" s="10">
        <v>1605</v>
      </c>
      <c r="O7" s="11"/>
    </row>
    <row r="8" spans="1:15" ht="15">
      <c r="A8" s="36">
        <v>562.24</v>
      </c>
      <c r="B8" s="37" t="s">
        <v>16</v>
      </c>
      <c r="C8" s="11">
        <v>6799</v>
      </c>
      <c r="D8" s="10">
        <f t="shared" si="0"/>
        <v>6780</v>
      </c>
      <c r="E8" s="11"/>
      <c r="F8" s="5"/>
      <c r="G8" s="5"/>
      <c r="H8" s="5"/>
      <c r="I8" s="6"/>
      <c r="J8" s="12"/>
      <c r="K8" s="11">
        <v>6780</v>
      </c>
      <c r="L8" s="14"/>
      <c r="M8" s="5"/>
      <c r="N8" s="10"/>
      <c r="O8" s="11"/>
    </row>
    <row r="9" spans="1:15" ht="15">
      <c r="A9" s="36">
        <v>562.25</v>
      </c>
      <c r="B9" s="59" t="s">
        <v>60</v>
      </c>
      <c r="C9" s="11">
        <v>19668</v>
      </c>
      <c r="D9" s="10">
        <f t="shared" si="0"/>
        <v>25704</v>
      </c>
      <c r="E9" s="11"/>
      <c r="F9" s="5"/>
      <c r="G9" s="5"/>
      <c r="H9" s="5"/>
      <c r="I9" s="6"/>
      <c r="J9" s="12">
        <v>4900</v>
      </c>
      <c r="K9" s="11">
        <v>20804</v>
      </c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465334</v>
      </c>
      <c r="D12" s="10">
        <f t="shared" si="0"/>
        <v>568924</v>
      </c>
      <c r="E12" s="11"/>
      <c r="F12" s="5"/>
      <c r="G12" s="5"/>
      <c r="H12" s="5"/>
      <c r="I12" s="6"/>
      <c r="J12" s="12"/>
      <c r="K12" s="11">
        <f>559683+8936+305</f>
        <v>568924</v>
      </c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/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113498</v>
      </c>
      <c r="D14" s="10">
        <f t="shared" si="0"/>
        <v>125229</v>
      </c>
      <c r="E14" s="11"/>
      <c r="F14" s="5"/>
      <c r="G14" s="5">
        <v>21445</v>
      </c>
      <c r="H14" s="5"/>
      <c r="I14" s="6"/>
      <c r="J14" s="12"/>
      <c r="K14" s="11">
        <f>35086+14546</f>
        <v>49632</v>
      </c>
      <c r="L14" s="14">
        <f>1161+7206</f>
        <v>8367</v>
      </c>
      <c r="M14" s="5">
        <v>7622</v>
      </c>
      <c r="N14" s="10">
        <v>38163</v>
      </c>
      <c r="O14" s="11"/>
    </row>
    <row r="15" spans="1:15" ht="15">
      <c r="A15" s="36">
        <v>562.33</v>
      </c>
      <c r="B15" s="59" t="s">
        <v>62</v>
      </c>
      <c r="C15" s="11"/>
      <c r="D15" s="10">
        <f t="shared" si="0"/>
        <v>0</v>
      </c>
      <c r="E15" s="11"/>
      <c r="F15" s="5"/>
      <c r="G15" s="5"/>
      <c r="H15" s="5"/>
      <c r="I15" s="6"/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>
        <v>10200</v>
      </c>
      <c r="D16" s="10">
        <f t="shared" si="0"/>
        <v>21187</v>
      </c>
      <c r="E16" s="11"/>
      <c r="F16" s="5"/>
      <c r="G16" s="5"/>
      <c r="H16" s="5"/>
      <c r="I16" s="6"/>
      <c r="J16" s="12"/>
      <c r="K16" s="11">
        <v>342</v>
      </c>
      <c r="L16" s="14"/>
      <c r="M16" s="5">
        <v>9960</v>
      </c>
      <c r="N16" s="10">
        <v>10885</v>
      </c>
      <c r="O16" s="11"/>
    </row>
    <row r="17" spans="1:15" ht="15">
      <c r="A17" s="36">
        <v>562.35</v>
      </c>
      <c r="B17" s="37" t="s">
        <v>19</v>
      </c>
      <c r="C17" s="11"/>
      <c r="D17" s="10">
        <f t="shared" si="0"/>
        <v>0</v>
      </c>
      <c r="E17" s="11"/>
      <c r="F17" s="5"/>
      <c r="G17" s="5"/>
      <c r="H17" s="5"/>
      <c r="I17" s="6"/>
      <c r="J17" s="12"/>
      <c r="K17" s="11"/>
      <c r="L17" s="14"/>
      <c r="M17" s="5"/>
      <c r="N17" s="10"/>
      <c r="O17" s="11"/>
    </row>
    <row r="18" spans="1:15" ht="15">
      <c r="A18" s="36">
        <v>562.39</v>
      </c>
      <c r="B18" s="37" t="s">
        <v>20</v>
      </c>
      <c r="C18" s="11">
        <v>53959</v>
      </c>
      <c r="D18" s="10">
        <f t="shared" si="0"/>
        <v>57931</v>
      </c>
      <c r="E18" s="11"/>
      <c r="F18" s="5"/>
      <c r="G18" s="5">
        <v>35962</v>
      </c>
      <c r="H18" s="5"/>
      <c r="I18" s="6"/>
      <c r="J18" s="12"/>
      <c r="K18" s="11"/>
      <c r="L18" s="14"/>
      <c r="M18" s="5">
        <v>21969</v>
      </c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4610</v>
      </c>
      <c r="D22" s="10">
        <f t="shared" si="0"/>
        <v>5896</v>
      </c>
      <c r="E22" s="11">
        <v>5896</v>
      </c>
      <c r="F22" s="5"/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62406</v>
      </c>
      <c r="D24" s="10">
        <f t="shared" si="0"/>
        <v>69300</v>
      </c>
      <c r="E24" s="11"/>
      <c r="F24" s="5"/>
      <c r="G24" s="5"/>
      <c r="H24" s="5"/>
      <c r="I24" s="6"/>
      <c r="J24" s="12"/>
      <c r="K24" s="11">
        <v>69300</v>
      </c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104993</v>
      </c>
      <c r="D25" s="10">
        <f t="shared" si="0"/>
        <v>94502</v>
      </c>
      <c r="E25" s="11"/>
      <c r="F25" s="5"/>
      <c r="G25" s="5"/>
      <c r="H25" s="5"/>
      <c r="I25" s="6"/>
      <c r="J25" s="12"/>
      <c r="K25" s="11"/>
      <c r="L25" s="14"/>
      <c r="M25" s="5">
        <v>48930</v>
      </c>
      <c r="N25" s="10">
        <f>900+14522+450+6500+13750+9450</f>
        <v>45572</v>
      </c>
      <c r="O25" s="11"/>
    </row>
    <row r="26" spans="1:15" ht="15">
      <c r="A26" s="36">
        <v>562.53</v>
      </c>
      <c r="B26" s="59" t="s">
        <v>66</v>
      </c>
      <c r="C26" s="11">
        <v>98307</v>
      </c>
      <c r="D26" s="10">
        <f t="shared" si="0"/>
        <v>116193</v>
      </c>
      <c r="E26" s="11"/>
      <c r="F26" s="5"/>
      <c r="G26" s="5"/>
      <c r="H26" s="5"/>
      <c r="I26" s="6"/>
      <c r="J26" s="12">
        <f>79883+8442</f>
        <v>88325</v>
      </c>
      <c r="K26" s="11"/>
      <c r="L26" s="14"/>
      <c r="M26" s="5">
        <v>450</v>
      </c>
      <c r="N26" s="10">
        <v>790</v>
      </c>
      <c r="O26" s="11">
        <v>26628</v>
      </c>
    </row>
    <row r="27" spans="1:15" ht="15">
      <c r="A27" s="36">
        <v>562.54</v>
      </c>
      <c r="B27" s="59" t="s">
        <v>67</v>
      </c>
      <c r="C27" s="11">
        <v>126273</v>
      </c>
      <c r="D27" s="10">
        <f t="shared" si="0"/>
        <v>128465</v>
      </c>
      <c r="E27" s="11"/>
      <c r="F27" s="5"/>
      <c r="G27" s="5"/>
      <c r="H27" s="5"/>
      <c r="I27" s="6"/>
      <c r="J27" s="12"/>
      <c r="K27" s="11"/>
      <c r="L27" s="14"/>
      <c r="M27" s="5">
        <v>39545</v>
      </c>
      <c r="N27" s="10">
        <f>7800+81120</f>
        <v>88920</v>
      </c>
      <c r="O27" s="11"/>
    </row>
    <row r="28" spans="1:15" ht="15">
      <c r="A28" s="36">
        <v>562.55</v>
      </c>
      <c r="B28" s="37" t="s">
        <v>24</v>
      </c>
      <c r="C28" s="11">
        <v>2945</v>
      </c>
      <c r="D28" s="10">
        <f t="shared" si="0"/>
        <v>5658</v>
      </c>
      <c r="E28" s="11"/>
      <c r="F28" s="5"/>
      <c r="G28" s="5"/>
      <c r="H28" s="5"/>
      <c r="I28" s="6"/>
      <c r="J28" s="12"/>
      <c r="K28" s="11"/>
      <c r="L28" s="14"/>
      <c r="M28" s="5">
        <v>5658</v>
      </c>
      <c r="N28" s="10"/>
      <c r="O28" s="11"/>
    </row>
    <row r="29" spans="1:15" ht="15">
      <c r="A29" s="36">
        <v>562.56</v>
      </c>
      <c r="B29" s="37" t="s">
        <v>25</v>
      </c>
      <c r="C29" s="11">
        <v>200730</v>
      </c>
      <c r="D29" s="10">
        <f t="shared" si="0"/>
        <v>219021</v>
      </c>
      <c r="E29" s="11"/>
      <c r="F29" s="5"/>
      <c r="G29" s="5"/>
      <c r="H29" s="5"/>
      <c r="I29" s="6"/>
      <c r="J29" s="12"/>
      <c r="K29" s="11"/>
      <c r="L29" s="14"/>
      <c r="M29" s="5">
        <v>40659</v>
      </c>
      <c r="N29" s="10">
        <f>142870+24251+1987+1800+7330</f>
        <v>178238</v>
      </c>
      <c r="O29" s="11">
        <v>124</v>
      </c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/>
      <c r="D31" s="10">
        <f t="shared" si="0"/>
        <v>0</v>
      </c>
      <c r="E31" s="11"/>
      <c r="F31" s="5"/>
      <c r="G31" s="5"/>
      <c r="H31" s="5"/>
      <c r="I31" s="6"/>
      <c r="J31" s="12"/>
      <c r="K31" s="11"/>
      <c r="L31" s="14"/>
      <c r="M31" s="5"/>
      <c r="N31" s="10"/>
      <c r="O31" s="11"/>
    </row>
    <row r="32" spans="1:15" ht="15">
      <c r="A32" s="36">
        <v>562.59</v>
      </c>
      <c r="B32" s="59" t="s">
        <v>56</v>
      </c>
      <c r="C32" s="11">
        <v>183294</v>
      </c>
      <c r="D32" s="10">
        <f t="shared" si="0"/>
        <v>200393</v>
      </c>
      <c r="E32" s="11"/>
      <c r="F32" s="6"/>
      <c r="G32" s="5"/>
      <c r="H32" s="6"/>
      <c r="I32" s="6"/>
      <c r="J32" s="12"/>
      <c r="K32" s="11"/>
      <c r="L32" s="14"/>
      <c r="M32" s="6">
        <v>89174</v>
      </c>
      <c r="N32" s="81">
        <v>111219</v>
      </c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25752</v>
      </c>
      <c r="D34" s="10">
        <f t="shared" si="0"/>
        <v>43986</v>
      </c>
      <c r="E34" s="11"/>
      <c r="F34" s="5"/>
      <c r="G34" s="5"/>
      <c r="H34" s="5"/>
      <c r="I34" s="6"/>
      <c r="J34" s="12"/>
      <c r="K34" s="11"/>
      <c r="L34" s="14"/>
      <c r="M34" s="5">
        <v>2680</v>
      </c>
      <c r="N34" s="10">
        <f>40908+398</f>
        <v>41306</v>
      </c>
      <c r="O34" s="11"/>
    </row>
    <row r="35" spans="1:15" ht="15">
      <c r="A35" s="36">
        <v>562.72</v>
      </c>
      <c r="B35" s="37" t="s">
        <v>28</v>
      </c>
      <c r="C35" s="11">
        <v>106990</v>
      </c>
      <c r="D35" s="10">
        <f t="shared" si="0"/>
        <v>129283</v>
      </c>
      <c r="E35" s="11"/>
      <c r="F35" s="5"/>
      <c r="G35" s="5"/>
      <c r="H35" s="5"/>
      <c r="I35" s="6"/>
      <c r="J35" s="12"/>
      <c r="K35" s="11"/>
      <c r="L35" s="14"/>
      <c r="M35" s="5">
        <v>30632</v>
      </c>
      <c r="N35" s="10">
        <v>98651</v>
      </c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38737</v>
      </c>
      <c r="D40" s="10">
        <f t="shared" si="0"/>
        <v>42028</v>
      </c>
      <c r="E40" s="11"/>
      <c r="F40" s="5"/>
      <c r="G40" s="5"/>
      <c r="H40" s="5">
        <v>42028</v>
      </c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77879</v>
      </c>
      <c r="D41" s="10">
        <f t="shared" si="0"/>
        <v>99356</v>
      </c>
      <c r="E41" s="11"/>
      <c r="F41" s="5"/>
      <c r="G41" s="5"/>
      <c r="H41" s="5"/>
      <c r="I41" s="6"/>
      <c r="J41" s="12"/>
      <c r="K41" s="11">
        <f>97181+1500</f>
        <v>98681</v>
      </c>
      <c r="L41" s="14">
        <v>675</v>
      </c>
      <c r="M41" s="5"/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2485886</v>
      </c>
      <c r="D44" s="64">
        <f>SUM(E44:O44)</f>
        <v>2647022</v>
      </c>
      <c r="E44" s="65">
        <f aca="true" t="shared" si="1" ref="E44:O44">SUM(E5:E43)</f>
        <v>5896</v>
      </c>
      <c r="F44" s="63">
        <f t="shared" si="1"/>
        <v>52901</v>
      </c>
      <c r="G44" s="63">
        <f t="shared" si="1"/>
        <v>57407</v>
      </c>
      <c r="H44" s="63">
        <f t="shared" si="1"/>
        <v>42028</v>
      </c>
      <c r="I44" s="63">
        <f t="shared" si="1"/>
        <v>131567</v>
      </c>
      <c r="J44" s="66">
        <f t="shared" si="1"/>
        <v>93423</v>
      </c>
      <c r="K44" s="65">
        <f t="shared" si="1"/>
        <v>919305</v>
      </c>
      <c r="L44" s="67">
        <f t="shared" si="1"/>
        <v>29354</v>
      </c>
      <c r="M44" s="63">
        <f t="shared" si="1"/>
        <v>470500</v>
      </c>
      <c r="N44" s="64">
        <f t="shared" si="1"/>
        <v>812934</v>
      </c>
      <c r="O44" s="65">
        <f t="shared" si="1"/>
        <v>31707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>
        <v>89635</v>
      </c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>
        <v>724865</v>
      </c>
      <c r="D53" s="10">
        <f t="shared" si="2"/>
        <v>667467</v>
      </c>
      <c r="E53" s="11"/>
      <c r="F53" s="5"/>
      <c r="G53" s="5"/>
      <c r="H53" s="5"/>
      <c r="I53" s="6"/>
      <c r="J53" s="12">
        <v>461023</v>
      </c>
      <c r="K53" s="11"/>
      <c r="L53" s="14">
        <f>2000+3699+58406+138056</f>
        <v>202161</v>
      </c>
      <c r="M53" s="5"/>
      <c r="N53" s="10">
        <v>4283</v>
      </c>
      <c r="O53" s="11"/>
    </row>
    <row r="54" spans="1:15" ht="15">
      <c r="A54" s="36">
        <v>568</v>
      </c>
      <c r="B54" s="37" t="s">
        <v>44</v>
      </c>
      <c r="C54" s="11">
        <v>825585</v>
      </c>
      <c r="D54" s="14">
        <f t="shared" si="2"/>
        <v>753987</v>
      </c>
      <c r="E54" s="11"/>
      <c r="F54" s="5"/>
      <c r="G54" s="5"/>
      <c r="H54" s="5"/>
      <c r="I54" s="6"/>
      <c r="J54" s="12"/>
      <c r="K54" s="11"/>
      <c r="L54" s="14"/>
      <c r="M54" s="5"/>
      <c r="N54" s="10">
        <v>753987</v>
      </c>
      <c r="O54" s="11"/>
    </row>
    <row r="55" spans="1:15" ht="15">
      <c r="A55" s="38">
        <v>500</v>
      </c>
      <c r="B55" s="30" t="s">
        <v>83</v>
      </c>
      <c r="C55" s="15">
        <f>59710+89381+1090623</f>
        <v>1239714</v>
      </c>
      <c r="D55" s="18">
        <f t="shared" si="2"/>
        <v>1458604</v>
      </c>
      <c r="E55" s="15"/>
      <c r="F55" s="8"/>
      <c r="G55" s="8"/>
      <c r="H55" s="8"/>
      <c r="I55" s="17"/>
      <c r="J55" s="16">
        <f>30147+5810+22048+441+3652+734382</f>
        <v>796480</v>
      </c>
      <c r="K55" s="15"/>
      <c r="L55" s="18">
        <f>13543+3198+27229+43478+69661+26138</f>
        <v>183247</v>
      </c>
      <c r="M55" s="8">
        <f>17000+32000</f>
        <v>49000</v>
      </c>
      <c r="N55" s="82">
        <f>70226+359651</f>
        <v>429877</v>
      </c>
      <c r="O55" s="15"/>
    </row>
    <row r="56" spans="1:15" ht="15.75" thickBot="1">
      <c r="A56" s="69"/>
      <c r="B56" s="70" t="s">
        <v>47</v>
      </c>
      <c r="C56" s="73">
        <f>SUM(C44:C55)</f>
        <v>5365685</v>
      </c>
      <c r="D56" s="72">
        <f>SUM(E56:O56)</f>
        <v>5527080</v>
      </c>
      <c r="E56" s="73">
        <f aca="true" t="shared" si="3" ref="E56:O56">SUM(E44:E55)</f>
        <v>5896</v>
      </c>
      <c r="F56" s="71">
        <f t="shared" si="3"/>
        <v>52901</v>
      </c>
      <c r="G56" s="71">
        <f t="shared" si="3"/>
        <v>57407</v>
      </c>
      <c r="H56" s="71">
        <f t="shared" si="3"/>
        <v>42028</v>
      </c>
      <c r="I56" s="74">
        <f t="shared" si="3"/>
        <v>131567</v>
      </c>
      <c r="J56" s="75">
        <f t="shared" si="3"/>
        <v>1350926</v>
      </c>
      <c r="K56" s="73">
        <f t="shared" si="3"/>
        <v>919305</v>
      </c>
      <c r="L56" s="76">
        <f t="shared" si="3"/>
        <v>414762</v>
      </c>
      <c r="M56" s="71">
        <f t="shared" si="3"/>
        <v>519500</v>
      </c>
      <c r="N56" s="83">
        <f t="shared" si="3"/>
        <v>2001081</v>
      </c>
      <c r="O56" s="73">
        <f t="shared" si="3"/>
        <v>31707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5896</v>
      </c>
      <c r="D62" s="45">
        <f>E56/D56</f>
        <v>0.0010667477221245215</v>
      </c>
    </row>
    <row r="63" spans="2:4" ht="15">
      <c r="B63" s="24" t="s">
        <v>2</v>
      </c>
      <c r="C63" s="46">
        <f>F56</f>
        <v>52901</v>
      </c>
      <c r="D63" s="45">
        <f>F56/D56</f>
        <v>0.009571238339231566</v>
      </c>
    </row>
    <row r="64" spans="2:4" ht="15">
      <c r="B64" s="24" t="s">
        <v>3</v>
      </c>
      <c r="C64" s="46">
        <f>G56</f>
        <v>57407</v>
      </c>
      <c r="D64" s="45">
        <f>G56/D56</f>
        <v>0.010386497029172728</v>
      </c>
    </row>
    <row r="65" spans="2:4" ht="15">
      <c r="B65" s="24" t="s">
        <v>4</v>
      </c>
      <c r="C65" s="46">
        <f>H56</f>
        <v>42028</v>
      </c>
      <c r="D65" s="45">
        <f>H56/D56</f>
        <v>0.007604015140001592</v>
      </c>
    </row>
    <row r="66" spans="2:4" ht="15">
      <c r="B66" s="24" t="s">
        <v>5</v>
      </c>
      <c r="C66" s="46">
        <f>I56</f>
        <v>131567</v>
      </c>
      <c r="D66" s="45">
        <f>I56/D56</f>
        <v>0.02380407014191942</v>
      </c>
    </row>
    <row r="67" spans="2:4" ht="15">
      <c r="B67" s="53" t="s">
        <v>46</v>
      </c>
      <c r="C67" s="47">
        <f>J56</f>
        <v>1350926</v>
      </c>
      <c r="D67" s="48">
        <f>J56/D56</f>
        <v>0.2444194764685874</v>
      </c>
    </row>
    <row r="68" spans="2:4" ht="15.75" thickBot="1">
      <c r="B68" s="91" t="s">
        <v>79</v>
      </c>
      <c r="C68" s="49">
        <f>SUM(C62:C67)</f>
        <v>1640725</v>
      </c>
      <c r="D68" s="50">
        <f>SUM(D62:D67)</f>
        <v>0.2968520448410372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919305</v>
      </c>
      <c r="D70" s="23">
        <f>K56/D56</f>
        <v>0.16632742786426105</v>
      </c>
    </row>
    <row r="71" spans="2:4" ht="15">
      <c r="B71" s="54" t="s">
        <v>8</v>
      </c>
      <c r="C71" s="25">
        <f>L56</f>
        <v>414762</v>
      </c>
      <c r="D71" s="26">
        <f>L56/D56</f>
        <v>0.07504179422045637</v>
      </c>
    </row>
    <row r="72" spans="2:4" ht="15.75" thickBot="1">
      <c r="B72" s="91" t="s">
        <v>80</v>
      </c>
      <c r="C72" s="49">
        <f>SUM(C70:C71)</f>
        <v>1334067</v>
      </c>
      <c r="D72" s="50">
        <f>SUM(D70:D71)</f>
        <v>0.24136922208471742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519500</v>
      </c>
      <c r="D74" s="23">
        <f>M56/D56</f>
        <v>0.09399176418651439</v>
      </c>
    </row>
    <row r="75" spans="2:4" ht="15">
      <c r="B75" s="22" t="s">
        <v>9</v>
      </c>
      <c r="C75" s="21">
        <f>N56</f>
        <v>2001081</v>
      </c>
      <c r="D75" s="23">
        <f>N56/D56</f>
        <v>0.36205030504353114</v>
      </c>
    </row>
    <row r="76" spans="2:4" ht="15">
      <c r="B76" s="97" t="s">
        <v>50</v>
      </c>
      <c r="C76" s="25">
        <f>O56</f>
        <v>31707</v>
      </c>
      <c r="D76" s="26">
        <f>O56/D56</f>
        <v>0.005736663844199831</v>
      </c>
    </row>
    <row r="77" spans="2:4" ht="15.75" thickBot="1">
      <c r="B77" s="91" t="s">
        <v>81</v>
      </c>
      <c r="C77" s="49">
        <f>SUM(C74:C76)</f>
        <v>2552288</v>
      </c>
      <c r="D77" s="50">
        <f>SUM(D74:D76)</f>
        <v>0.4617787330742454</v>
      </c>
    </row>
    <row r="78" spans="2:4" ht="15.75" thickBot="1">
      <c r="B78" s="94" t="s">
        <v>47</v>
      </c>
      <c r="C78" s="95">
        <f>C68+C72+C77</f>
        <v>5527080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&amp;"-,Bold"&amp;20LEWIS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2014-07-09T21:30:52Z</dcterms:modified>
  <cp:category>Washington State</cp:category>
  <cp:version/>
  <cp:contentType/>
  <cp:contentStatus/>
</cp:coreProperties>
</file>