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Okanogan Pgs 48-49" sheetId="1" r:id="rId1"/>
  </sheets>
  <definedNames>
    <definedName name="_xlnm.Print_Area" localSheetId="0">'Okanogan Pgs 48-49'!$A$1:$O$88</definedName>
    <definedName name="_xlnm.Print_Titles" localSheetId="0">'Okanogan Pgs 48-49'!$1:$4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<sst xmlns="http://schemas.openxmlformats.org/spreadsheetml/2006/main" count="95" uniqueCount="87">
  <si>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</si>
  <si>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</si>
  <si>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</si>
  <si>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</si>
  <si>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</si>
  <si>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</si>
  <si>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</si>
  <si>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</si>
  <si>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</si>
  <si>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</si>
  <si>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</si>
  <si>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</si>
  <si>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</si>
  <si>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</si>
  <si>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</si>
  <si>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</si>
  <si>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</si>
  <si>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</si>
  <si>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</si>
  <si>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</si>
  <si>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</si>
  <si>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</si>
  <si>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</si>
  <si>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</si>
  <si>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</si>
  <si>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</si>
  <si>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</si>
  <si>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</si>
  <si>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</si>
  <si>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</si>
  <si>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</si>
  <si>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</si>
  <si>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</si>
  <si>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</si>
  <si>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</si>
  <si>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</si>
  <si>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</si>
  <si>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</si>
  <si>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</si>
  <si>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</si>
  <si>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</si>
  <si>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</si>
  <si>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</si>
  <si>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</si>
  <si>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</si>
  <si>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</si>
  <si>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</si>
  <si>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</si>
  <si>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</si>
  <si>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</si>
  <si>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</si>
  <si>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</si>
  <si>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</si>
  <si>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</si>
  <si>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</si>
  <si>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</si>
  <si>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</si>
  <si>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</si>
  <si>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</si>
  <si>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</si>
  <si>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</si>
  <si>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</si>
  <si>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</si>
  <si>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</si>
  <si>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</si>
  <si>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</si>
  <si>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</si>
  <si>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</si>
  <si>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</si>
  <si>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</si>
  <si>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</si>
  <si>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</si>
  <si>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</si>
  <si>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</si>
  <si>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</si>
  <si>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</si>
  <si>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</si>
  <si>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</si>
  <si>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</si>
  <si>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</si>
  <si>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</si>
  <si>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</si>
  <si>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</si>
  <si>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</si>
  <si>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Basis of Accounting: Cash or Accrual</t>
  </si>
  <si>
    <t>MVET Replacement Funds (336.04.23)</t>
  </si>
  <si>
    <t>County Public Health Assistance (336.04.24)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</si>
</sst>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0" xfId="60">
      <alignment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('Okanogan Pgs 48-49'!$B$61,'Okanogan Pgs 48-49'!$B$69,'Okanogan Pgs 48-49'!$B$74:$B$76)</c:f>
              <c:strCache/>
            </c:strRef>
          </c:cat>
          <c:val>
            <c:numRef>
              <c:f>('Okanogan Pgs 48-49'!$C$68,'Okanogan Pgs 48-49'!$C$72,'Okanogan Pgs 48-49'!$C$74:$C$76)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41500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13.67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84</v>
      </c>
    </row>
    <row r="3" spans="1:15" ht="15">
      <c r="A3" s="58"/>
      <c r="B3" s="1"/>
      <c r="C3" s="85"/>
      <c r="D3" s="9"/>
      <c r="E3" s="104" t="s">
        <v>74</v>
      </c>
      <c r="F3" s="105"/>
      <c r="G3" s="105"/>
      <c r="H3" s="105"/>
      <c r="I3" s="105"/>
      <c r="J3" s="105"/>
      <c r="K3" s="104" t="s">
        <v>73</v>
      </c>
      <c r="L3" s="105"/>
      <c r="M3" s="106" t="s">
        <v>72</v>
      </c>
      <c r="N3" s="107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85</v>
      </c>
      <c r="G4" s="100" t="s">
        <v>12</v>
      </c>
      <c r="H4" s="100" t="s">
        <v>48</v>
      </c>
      <c r="I4" s="90" t="s">
        <v>86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f>67036+8716</f>
        <v>75752</v>
      </c>
      <c r="D5" s="10">
        <f>SUM(E5:O5)</f>
        <v>61687</v>
      </c>
      <c r="E5" s="13">
        <v>0</v>
      </c>
      <c r="F5" s="7">
        <v>43243</v>
      </c>
      <c r="G5" s="7">
        <v>0</v>
      </c>
      <c r="H5" s="7">
        <v>0</v>
      </c>
      <c r="I5" s="19">
        <v>0</v>
      </c>
      <c r="J5" s="34">
        <v>0</v>
      </c>
      <c r="K5" s="13">
        <v>0</v>
      </c>
      <c r="L5" s="35">
        <v>8716</v>
      </c>
      <c r="M5" s="7">
        <v>4812</v>
      </c>
      <c r="N5" s="80">
        <f>423</f>
        <v>423</v>
      </c>
      <c r="O5" s="13">
        <v>4493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84351</v>
      </c>
      <c r="D7" s="10">
        <f t="shared" si="0"/>
        <v>84350</v>
      </c>
      <c r="E7" s="11"/>
      <c r="F7" s="5">
        <v>3456</v>
      </c>
      <c r="G7" s="5"/>
      <c r="H7" s="5"/>
      <c r="I7" s="6">
        <v>5399</v>
      </c>
      <c r="J7" s="12"/>
      <c r="K7" s="11">
        <v>64332</v>
      </c>
      <c r="L7" s="14">
        <v>11163</v>
      </c>
      <c r="M7" s="5"/>
      <c r="N7" s="10"/>
      <c r="O7" s="11"/>
    </row>
    <row r="8" spans="1:15" ht="15">
      <c r="A8" s="36">
        <v>562.24</v>
      </c>
      <c r="B8" s="37" t="s">
        <v>16</v>
      </c>
      <c r="C8" s="11">
        <v>27238</v>
      </c>
      <c r="D8" s="10">
        <f t="shared" si="0"/>
        <v>27237</v>
      </c>
      <c r="E8" s="11"/>
      <c r="F8" s="5"/>
      <c r="G8" s="5"/>
      <c r="H8" s="5"/>
      <c r="I8" s="6"/>
      <c r="J8" s="12"/>
      <c r="K8" s="11"/>
      <c r="L8" s="14">
        <f>19900+7144</f>
        <v>27044</v>
      </c>
      <c r="M8" s="5"/>
      <c r="N8" s="10">
        <v>193</v>
      </c>
      <c r="O8" s="11"/>
    </row>
    <row r="9" spans="1:15" ht="15">
      <c r="A9" s="36">
        <v>562.25</v>
      </c>
      <c r="B9" s="59" t="s">
        <v>60</v>
      </c>
      <c r="C9" s="11"/>
      <c r="D9" s="10">
        <f t="shared" si="0"/>
        <v>0</v>
      </c>
      <c r="E9" s="11"/>
      <c r="F9" s="5"/>
      <c r="G9" s="5"/>
      <c r="H9" s="5"/>
      <c r="I9" s="6"/>
      <c r="J9" s="12"/>
      <c r="K9" s="11"/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/>
      <c r="D12" s="10">
        <f t="shared" si="0"/>
        <v>0</v>
      </c>
      <c r="E12" s="11"/>
      <c r="F12" s="5"/>
      <c r="G12" s="5"/>
      <c r="H12" s="5"/>
      <c r="I12" s="6"/>
      <c r="J12" s="12"/>
      <c r="K12" s="11"/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/>
      <c r="D13" s="10">
        <f t="shared" si="0"/>
        <v>0</v>
      </c>
      <c r="E13" s="11"/>
      <c r="F13" s="5"/>
      <c r="G13" s="5"/>
      <c r="H13" s="5"/>
      <c r="I13" s="6"/>
      <c r="J13" s="12"/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f>36904+36028+813</f>
        <v>73745</v>
      </c>
      <c r="D14" s="10">
        <f t="shared" si="0"/>
        <v>72932</v>
      </c>
      <c r="E14" s="11"/>
      <c r="F14" s="5"/>
      <c r="G14" s="5"/>
      <c r="H14" s="5"/>
      <c r="I14" s="6"/>
      <c r="J14" s="12"/>
      <c r="K14" s="11">
        <f>19684+4982</f>
        <v>24666</v>
      </c>
      <c r="L14" s="14">
        <f>22715+11362</f>
        <v>34077</v>
      </c>
      <c r="M14" s="5"/>
      <c r="N14" s="10">
        <v>14189</v>
      </c>
      <c r="O14" s="11"/>
    </row>
    <row r="15" spans="1:15" ht="15">
      <c r="A15" s="36">
        <v>562.33</v>
      </c>
      <c r="B15" s="59" t="s">
        <v>62</v>
      </c>
      <c r="C15" s="11"/>
      <c r="D15" s="10">
        <f t="shared" si="0"/>
        <v>0</v>
      </c>
      <c r="E15" s="11"/>
      <c r="F15" s="5"/>
      <c r="G15" s="5"/>
      <c r="H15" s="5"/>
      <c r="I15" s="6"/>
      <c r="J15" s="12"/>
      <c r="K15" s="11"/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>
        <v>12043</v>
      </c>
      <c r="D16" s="10">
        <f t="shared" si="0"/>
        <v>12043</v>
      </c>
      <c r="E16" s="11"/>
      <c r="F16" s="5"/>
      <c r="G16" s="5"/>
      <c r="H16" s="5"/>
      <c r="I16" s="6"/>
      <c r="J16" s="12"/>
      <c r="K16" s="11">
        <v>6800</v>
      </c>
      <c r="L16" s="14">
        <v>5243</v>
      </c>
      <c r="M16" s="5"/>
      <c r="N16" s="10"/>
      <c r="O16" s="11"/>
    </row>
    <row r="17" spans="1:15" ht="15">
      <c r="A17" s="36">
        <v>562.35</v>
      </c>
      <c r="B17" s="37" t="s">
        <v>19</v>
      </c>
      <c r="C17" s="11">
        <v>37244</v>
      </c>
      <c r="D17" s="10">
        <f t="shared" si="0"/>
        <v>36226</v>
      </c>
      <c r="E17" s="11"/>
      <c r="F17" s="5"/>
      <c r="G17" s="5"/>
      <c r="H17" s="5"/>
      <c r="I17" s="6"/>
      <c r="J17" s="12"/>
      <c r="K17" s="11">
        <v>25107</v>
      </c>
      <c r="L17" s="14">
        <v>10461</v>
      </c>
      <c r="M17" s="5"/>
      <c r="N17" s="10">
        <f>608+50</f>
        <v>658</v>
      </c>
      <c r="O17" s="11"/>
    </row>
    <row r="18" spans="1:15" ht="15">
      <c r="A18" s="36">
        <v>562.39</v>
      </c>
      <c r="B18" s="37" t="s">
        <v>20</v>
      </c>
      <c r="C18" s="11">
        <v>55943</v>
      </c>
      <c r="D18" s="10">
        <f t="shared" si="0"/>
        <v>60000</v>
      </c>
      <c r="E18" s="11"/>
      <c r="F18" s="5"/>
      <c r="G18" s="5">
        <v>60000</v>
      </c>
      <c r="H18" s="5"/>
      <c r="I18" s="6"/>
      <c r="J18" s="12"/>
      <c r="K18" s="11"/>
      <c r="L18" s="14"/>
      <c r="M18" s="5"/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4704</v>
      </c>
      <c r="D22" s="10">
        <f t="shared" si="0"/>
        <v>4627</v>
      </c>
      <c r="E22" s="11">
        <v>4627</v>
      </c>
      <c r="F22" s="5"/>
      <c r="G22" s="5"/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113718</v>
      </c>
      <c r="D25" s="10">
        <f t="shared" si="0"/>
        <v>113717</v>
      </c>
      <c r="E25" s="11">
        <v>125</v>
      </c>
      <c r="F25" s="5"/>
      <c r="G25" s="5"/>
      <c r="H25" s="5"/>
      <c r="I25" s="6">
        <v>16991</v>
      </c>
      <c r="J25" s="12"/>
      <c r="K25" s="11"/>
      <c r="L25" s="14"/>
      <c r="M25" s="5">
        <v>16991</v>
      </c>
      <c r="N25" s="10">
        <f>125+72135+1350+2750+3250</f>
        <v>79610</v>
      </c>
      <c r="O25" s="11"/>
    </row>
    <row r="26" spans="1:15" ht="15">
      <c r="A26" s="36">
        <v>562.53</v>
      </c>
      <c r="B26" s="59" t="s">
        <v>66</v>
      </c>
      <c r="C26" s="11">
        <v>143006</v>
      </c>
      <c r="D26" s="10">
        <f t="shared" si="0"/>
        <v>143005</v>
      </c>
      <c r="E26" s="11"/>
      <c r="F26" s="5"/>
      <c r="G26" s="5"/>
      <c r="H26" s="5"/>
      <c r="I26" s="6"/>
      <c r="J26" s="12">
        <f>7220+82951</f>
        <v>90171</v>
      </c>
      <c r="K26" s="11"/>
      <c r="L26" s="14"/>
      <c r="M26" s="5">
        <f>10022+41612</f>
        <v>51634</v>
      </c>
      <c r="N26" s="10">
        <f>1200</f>
        <v>1200</v>
      </c>
      <c r="O26" s="11"/>
    </row>
    <row r="27" spans="1:15" ht="15">
      <c r="A27" s="36">
        <v>562.54</v>
      </c>
      <c r="B27" s="59" t="s">
        <v>67</v>
      </c>
      <c r="C27" s="11">
        <v>135205</v>
      </c>
      <c r="D27" s="10">
        <f t="shared" si="0"/>
        <v>135205</v>
      </c>
      <c r="E27" s="11"/>
      <c r="F27" s="5">
        <v>15030</v>
      </c>
      <c r="G27" s="5"/>
      <c r="H27" s="5"/>
      <c r="I27" s="6"/>
      <c r="J27" s="12"/>
      <c r="K27" s="11"/>
      <c r="L27" s="14"/>
      <c r="M27" s="5">
        <v>15030</v>
      </c>
      <c r="N27" s="10">
        <f>12875+8840+83430</f>
        <v>105145</v>
      </c>
      <c r="O27" s="11"/>
    </row>
    <row r="28" spans="1:15" ht="15">
      <c r="A28" s="36">
        <v>562.55</v>
      </c>
      <c r="B28" s="37" t="s">
        <v>24</v>
      </c>
      <c r="C28" s="11">
        <v>722</v>
      </c>
      <c r="D28" s="10">
        <f t="shared" si="0"/>
        <v>722</v>
      </c>
      <c r="E28" s="11"/>
      <c r="F28" s="5"/>
      <c r="G28" s="5"/>
      <c r="H28" s="5"/>
      <c r="I28" s="6"/>
      <c r="J28" s="12"/>
      <c r="K28" s="11"/>
      <c r="L28" s="14"/>
      <c r="M28" s="5">
        <v>722</v>
      </c>
      <c r="N28" s="10"/>
      <c r="O28" s="11"/>
    </row>
    <row r="29" spans="1:15" ht="15">
      <c r="A29" s="36">
        <v>562.56</v>
      </c>
      <c r="B29" s="37" t="s">
        <v>25</v>
      </c>
      <c r="C29" s="11">
        <v>125999</v>
      </c>
      <c r="D29" s="10">
        <f t="shared" si="0"/>
        <v>125998</v>
      </c>
      <c r="E29" s="11"/>
      <c r="F29" s="5"/>
      <c r="G29" s="5"/>
      <c r="H29" s="5"/>
      <c r="I29" s="6">
        <v>24302</v>
      </c>
      <c r="J29" s="12"/>
      <c r="K29" s="11"/>
      <c r="L29" s="14">
        <v>600</v>
      </c>
      <c r="M29" s="5">
        <v>24302</v>
      </c>
      <c r="N29" s="10">
        <f>71964+4830</f>
        <v>76794</v>
      </c>
      <c r="O29" s="11"/>
    </row>
    <row r="30" spans="1:15" ht="15">
      <c r="A30" s="36">
        <v>562.57</v>
      </c>
      <c r="B30" s="59" t="s">
        <v>68</v>
      </c>
      <c r="C30" s="11">
        <v>284</v>
      </c>
      <c r="D30" s="10">
        <f t="shared" si="0"/>
        <v>284</v>
      </c>
      <c r="E30" s="11"/>
      <c r="F30" s="5"/>
      <c r="G30" s="5"/>
      <c r="H30" s="5"/>
      <c r="I30" s="6"/>
      <c r="J30" s="12"/>
      <c r="K30" s="11"/>
      <c r="L30" s="14"/>
      <c r="M30" s="5">
        <v>284</v>
      </c>
      <c r="N30" s="10"/>
      <c r="O30" s="11"/>
    </row>
    <row r="31" spans="1:15" ht="15">
      <c r="A31" s="36">
        <v>562.58</v>
      </c>
      <c r="B31" s="59" t="s">
        <v>55</v>
      </c>
      <c r="C31" s="11">
        <v>15029</v>
      </c>
      <c r="D31" s="10">
        <f t="shared" si="0"/>
        <v>35665</v>
      </c>
      <c r="E31" s="11"/>
      <c r="F31" s="5"/>
      <c r="G31" s="5"/>
      <c r="H31" s="5"/>
      <c r="I31" s="6"/>
      <c r="J31" s="12"/>
      <c r="K31" s="11"/>
      <c r="L31" s="14"/>
      <c r="M31" s="5"/>
      <c r="N31" s="10">
        <v>35665</v>
      </c>
      <c r="O31" s="11"/>
    </row>
    <row r="32" spans="1:15" ht="15">
      <c r="A32" s="36">
        <v>562.59</v>
      </c>
      <c r="B32" s="59" t="s">
        <v>56</v>
      </c>
      <c r="C32" s="11">
        <v>12091</v>
      </c>
      <c r="D32" s="10">
        <f t="shared" si="0"/>
        <v>16250</v>
      </c>
      <c r="E32" s="11"/>
      <c r="F32" s="6"/>
      <c r="G32" s="5"/>
      <c r="H32" s="6"/>
      <c r="I32" s="6"/>
      <c r="J32" s="12"/>
      <c r="K32" s="11"/>
      <c r="L32" s="14"/>
      <c r="M32" s="6"/>
      <c r="N32" s="81">
        <v>16250</v>
      </c>
      <c r="O32" s="11"/>
    </row>
    <row r="33" spans="1:15" ht="15">
      <c r="A33" s="36">
        <v>562.6</v>
      </c>
      <c r="B33" s="37" t="s">
        <v>26</v>
      </c>
      <c r="C33" s="11">
        <v>18447</v>
      </c>
      <c r="D33" s="10">
        <f t="shared" si="0"/>
        <v>21550</v>
      </c>
      <c r="E33" s="11"/>
      <c r="F33" s="5"/>
      <c r="G33" s="5"/>
      <c r="H33" s="5"/>
      <c r="I33" s="6"/>
      <c r="J33" s="12">
        <v>21550</v>
      </c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36291</v>
      </c>
      <c r="D34" s="10">
        <f t="shared" si="0"/>
        <v>36291</v>
      </c>
      <c r="E34" s="11"/>
      <c r="F34" s="5"/>
      <c r="G34" s="5"/>
      <c r="H34" s="5"/>
      <c r="I34" s="6">
        <v>15037</v>
      </c>
      <c r="J34" s="12"/>
      <c r="K34" s="11"/>
      <c r="L34" s="14"/>
      <c r="M34" s="5"/>
      <c r="N34" s="10">
        <v>21254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46544</v>
      </c>
      <c r="D40" s="10">
        <f t="shared" si="0"/>
        <v>60327</v>
      </c>
      <c r="E40" s="11"/>
      <c r="F40" s="5"/>
      <c r="G40" s="5"/>
      <c r="H40" s="5">
        <v>27860</v>
      </c>
      <c r="I40" s="6">
        <v>23212</v>
      </c>
      <c r="J40" s="12"/>
      <c r="K40" s="11">
        <f>3906+2500</f>
        <v>6406</v>
      </c>
      <c r="L40" s="14">
        <v>2849</v>
      </c>
      <c r="M40" s="103"/>
      <c r="N40" s="10"/>
      <c r="O40" s="11"/>
    </row>
    <row r="41" spans="1:15" ht="15">
      <c r="A41" s="36">
        <v>562.88</v>
      </c>
      <c r="B41" s="59" t="s">
        <v>58</v>
      </c>
      <c r="C41" s="11">
        <v>37186</v>
      </c>
      <c r="D41" s="10">
        <f t="shared" si="0"/>
        <v>36520</v>
      </c>
      <c r="E41" s="11"/>
      <c r="F41" s="5"/>
      <c r="G41" s="5"/>
      <c r="H41" s="5"/>
      <c r="I41" s="6"/>
      <c r="J41" s="12"/>
      <c r="K41" s="11">
        <v>36520</v>
      </c>
      <c r="L41" s="14"/>
      <c r="M41" s="5"/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1055542</v>
      </c>
      <c r="D44" s="64">
        <f>SUM(E44:O44)</f>
        <v>1084636</v>
      </c>
      <c r="E44" s="65">
        <f aca="true" t="shared" si="1" ref="E44:O44">SUM(E5:E43)</f>
        <v>4752</v>
      </c>
      <c r="F44" s="63">
        <f t="shared" si="1"/>
        <v>61729</v>
      </c>
      <c r="G44" s="63">
        <f t="shared" si="1"/>
        <v>60000</v>
      </c>
      <c r="H44" s="63">
        <f t="shared" si="1"/>
        <v>27860</v>
      </c>
      <c r="I44" s="63">
        <f t="shared" si="1"/>
        <v>84941</v>
      </c>
      <c r="J44" s="66">
        <f t="shared" si="1"/>
        <v>111721</v>
      </c>
      <c r="K44" s="65">
        <f t="shared" si="1"/>
        <v>163831</v>
      </c>
      <c r="L44" s="67">
        <f t="shared" si="1"/>
        <v>100153</v>
      </c>
      <c r="M44" s="63">
        <f t="shared" si="1"/>
        <v>113775</v>
      </c>
      <c r="N44" s="64">
        <f t="shared" si="1"/>
        <v>351381</v>
      </c>
      <c r="O44" s="65">
        <f t="shared" si="1"/>
        <v>4493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>
        <v>15118</v>
      </c>
      <c r="D47" s="10">
        <f t="shared" si="2"/>
        <v>15118</v>
      </c>
      <c r="E47" s="11"/>
      <c r="F47" s="5"/>
      <c r="G47" s="5"/>
      <c r="H47" s="5"/>
      <c r="I47" s="6"/>
      <c r="J47" s="12"/>
      <c r="K47" s="11"/>
      <c r="L47" s="14"/>
      <c r="M47" s="5">
        <v>2016</v>
      </c>
      <c r="N47" s="10"/>
      <c r="O47" s="11">
        <v>13102</v>
      </c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>
        <f>75404+21833</f>
        <v>97237</v>
      </c>
      <c r="D49" s="10">
        <f t="shared" si="2"/>
        <v>97239</v>
      </c>
      <c r="E49" s="11"/>
      <c r="F49" s="5"/>
      <c r="G49" s="5"/>
      <c r="H49" s="5"/>
      <c r="I49" s="6"/>
      <c r="J49" s="12">
        <v>13190</v>
      </c>
      <c r="K49" s="11"/>
      <c r="L49" s="14">
        <f>49191+650</f>
        <v>49841</v>
      </c>
      <c r="M49" s="5">
        <v>34208</v>
      </c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1167897</v>
      </c>
      <c r="D56" s="72">
        <f>SUM(E56:O56)</f>
        <v>1196993</v>
      </c>
      <c r="E56" s="73">
        <f aca="true" t="shared" si="3" ref="E56:O56">SUM(E44:E55)</f>
        <v>4752</v>
      </c>
      <c r="F56" s="71">
        <f t="shared" si="3"/>
        <v>61729</v>
      </c>
      <c r="G56" s="71">
        <f t="shared" si="3"/>
        <v>60000</v>
      </c>
      <c r="H56" s="71">
        <f t="shared" si="3"/>
        <v>27860</v>
      </c>
      <c r="I56" s="74">
        <f t="shared" si="3"/>
        <v>84941</v>
      </c>
      <c r="J56" s="75">
        <f t="shared" si="3"/>
        <v>124911</v>
      </c>
      <c r="K56" s="73">
        <f t="shared" si="3"/>
        <v>163831</v>
      </c>
      <c r="L56" s="76">
        <f t="shared" si="3"/>
        <v>149994</v>
      </c>
      <c r="M56" s="71">
        <f t="shared" si="3"/>
        <v>149999</v>
      </c>
      <c r="N56" s="83">
        <f t="shared" si="3"/>
        <v>351381</v>
      </c>
      <c r="O56" s="73">
        <f t="shared" si="3"/>
        <v>17595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4752</v>
      </c>
      <c r="D62" s="45">
        <f>E56/D56</f>
        <v>0.003969948028100415</v>
      </c>
    </row>
    <row r="63" spans="2:4" ht="15">
      <c r="B63" s="24" t="s">
        <v>2</v>
      </c>
      <c r="C63" s="46">
        <f>F56</f>
        <v>61729</v>
      </c>
      <c r="D63" s="45">
        <f>F56/D56</f>
        <v>0.05157005930694666</v>
      </c>
    </row>
    <row r="64" spans="2:4" ht="15">
      <c r="B64" s="24" t="s">
        <v>3</v>
      </c>
      <c r="C64" s="46">
        <f>G56</f>
        <v>60000</v>
      </c>
      <c r="D64" s="45">
        <f>G56/D56</f>
        <v>0.05012560641540928</v>
      </c>
    </row>
    <row r="65" spans="2:4" ht="15">
      <c r="B65" s="24" t="s">
        <v>4</v>
      </c>
      <c r="C65" s="46">
        <f>H56</f>
        <v>27860</v>
      </c>
      <c r="D65" s="45">
        <f>H56/D56</f>
        <v>0.023274989912221707</v>
      </c>
    </row>
    <row r="66" spans="2:4" ht="15">
      <c r="B66" s="24" t="s">
        <v>5</v>
      </c>
      <c r="C66" s="46">
        <f>I56</f>
        <v>84941</v>
      </c>
      <c r="D66" s="45">
        <f>I56/D56</f>
        <v>0.07096198557552133</v>
      </c>
    </row>
    <row r="67" spans="2:4" ht="15">
      <c r="B67" s="53" t="s">
        <v>46</v>
      </c>
      <c r="C67" s="47">
        <f>J56</f>
        <v>124911</v>
      </c>
      <c r="D67" s="48">
        <f>J56/D56</f>
        <v>0.10435399371591982</v>
      </c>
    </row>
    <row r="68" spans="2:4" ht="15.75" thickBot="1">
      <c r="B68" s="91" t="s">
        <v>79</v>
      </c>
      <c r="C68" s="49">
        <f>SUM(C62:C67)</f>
        <v>364193</v>
      </c>
      <c r="D68" s="50">
        <f>SUM(D62:D67)</f>
        <v>0.3042565829541192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163831</v>
      </c>
      <c r="D70" s="23">
        <f>K56/D56</f>
        <v>0.13686880374404864</v>
      </c>
    </row>
    <row r="71" spans="2:4" ht="15">
      <c r="B71" s="54" t="s">
        <v>8</v>
      </c>
      <c r="C71" s="25">
        <f>L56</f>
        <v>149994</v>
      </c>
      <c r="D71" s="26">
        <f>L56/D56</f>
        <v>0.12530900347788165</v>
      </c>
    </row>
    <row r="72" spans="2:4" ht="15.75" thickBot="1">
      <c r="B72" s="91" t="s">
        <v>80</v>
      </c>
      <c r="C72" s="49">
        <f>SUM(C70:C71)</f>
        <v>313825</v>
      </c>
      <c r="D72" s="50">
        <f>SUM(D70:D71)</f>
        <v>0.2621778072219303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149999</v>
      </c>
      <c r="D74" s="23">
        <f>M56/D56</f>
        <v>0.12531318061174962</v>
      </c>
    </row>
    <row r="75" spans="2:4" ht="15">
      <c r="B75" s="22" t="s">
        <v>9</v>
      </c>
      <c r="C75" s="21">
        <f>N56</f>
        <v>351381</v>
      </c>
      <c r="D75" s="23">
        <f>N56/D56</f>
        <v>0.2935530951308821</v>
      </c>
    </row>
    <row r="76" spans="2:4" ht="15">
      <c r="B76" s="97" t="s">
        <v>50</v>
      </c>
      <c r="C76" s="25">
        <f>O56</f>
        <v>17595</v>
      </c>
      <c r="D76" s="26">
        <f>O56/D56</f>
        <v>0.01469933408131877</v>
      </c>
    </row>
    <row r="77" spans="2:4" ht="15.75" thickBot="1">
      <c r="B77" s="91" t="s">
        <v>81</v>
      </c>
      <c r="C77" s="49">
        <f>SUM(C74:C76)</f>
        <v>518975</v>
      </c>
      <c r="D77" s="50">
        <f>SUM(D74:D76)</f>
        <v>0.43356560982395054</v>
      </c>
    </row>
    <row r="78" spans="2:4" ht="15.75" thickBot="1">
      <c r="B78" s="94" t="s">
        <v>47</v>
      </c>
      <c r="C78" s="95">
        <f>C68+C72+C77</f>
        <v>1196993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&amp;"-,Bold"&amp;20OKANOGAN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2014-07-09T21:41:57Z</dcterms:modified>
  <cp:category>Washington State</cp:category>
  <cp:version/>
  <cp:contentType/>
  <cp:contentStatus/>
</cp:coreProperties>
</file>